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2020\ASP\FLDF\FLDF 4to Trimestre 2020\"/>
    </mc:Choice>
  </mc:AlternateContent>
  <bookViews>
    <workbookView xWindow="0" yWindow="0" windowWidth="20490" windowHeight="7665" tabRatio="766" firstSheet="3" activeTab="3"/>
  </bookViews>
  <sheets>
    <sheet name="F7c_RI" sheetId="13" state="hidden" r:id="rId1"/>
    <sheet name="F7c_RI H DE TRABAJO" sheetId="14" state="hidden" r:id="rId2"/>
    <sheet name="F7d_REh de trabajo" sheetId="16" state="hidden" r:id="rId3"/>
    <sheet name="F1_ESF" sheetId="2" r:id="rId4"/>
    <sheet name="F2_IADPOP" sheetId="3" r:id="rId5"/>
    <sheet name="F3_IAODF" sheetId="4" r:id="rId6"/>
    <sheet name="F4_BP" sheetId="5" r:id="rId7"/>
    <sheet name="F5_EAID" sheetId="6" r:id="rId8"/>
    <sheet name="F6a_EAEPED_COG" sheetId="7" r:id="rId9"/>
    <sheet name="F6b_EAEPED_CA" sheetId="8" r:id="rId10"/>
    <sheet name="F6c_EAEPED_CF" sheetId="9" r:id="rId11"/>
    <sheet name="F6d_EAEPED_CSP" sheetId="10" r:id="rId12"/>
    <sheet name="F7a_PI dic " sheetId="11" r:id="rId13"/>
    <sheet name="F7b_PE " sheetId="12" r:id="rId14"/>
    <sheet name="F7c_RI " sheetId="15" r:id="rId15"/>
    <sheet name="F7d_RE" sheetId="17" r:id="rId16"/>
  </sheets>
  <definedNames>
    <definedName name="_xlnm.Print_Titles" localSheetId="3">F1_ESF!$2:$5</definedName>
    <definedName name="_xlnm.Print_Titles" localSheetId="7">F5_EAID!$2:$8</definedName>
    <definedName name="_xlnm.Print_Titles" localSheetId="8">F6a_EAEPED_COG!$2:$9</definedName>
    <definedName name="_xlnm.Print_Titles" localSheetId="10">F6c_EAEPED_CF!$2:$9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7" l="1"/>
  <c r="G20" i="17"/>
  <c r="F20" i="17"/>
  <c r="E20" i="17"/>
  <c r="D20" i="17"/>
  <c r="C20" i="17"/>
  <c r="H9" i="17"/>
  <c r="H31" i="17" s="1"/>
  <c r="G9" i="17"/>
  <c r="G31" i="17" s="1"/>
  <c r="F9" i="17"/>
  <c r="F31" i="17" s="1"/>
  <c r="E9" i="17"/>
  <c r="E31" i="17" s="1"/>
  <c r="D9" i="17"/>
  <c r="D31" i="17" s="1"/>
  <c r="C9" i="17"/>
  <c r="C31" i="17" s="1"/>
  <c r="M84" i="16"/>
  <c r="L84" i="16"/>
  <c r="N84" i="16" s="1"/>
  <c r="N83" i="16"/>
  <c r="N82" i="16"/>
  <c r="N81" i="16"/>
  <c r="N80" i="16"/>
  <c r="M74" i="16"/>
  <c r="L74" i="16"/>
  <c r="N74" i="16" s="1"/>
  <c r="N73" i="16"/>
  <c r="N72" i="16"/>
  <c r="N71" i="16"/>
  <c r="N70" i="16"/>
  <c r="M65" i="16"/>
  <c r="L65" i="16"/>
  <c r="N65" i="16" s="1"/>
  <c r="N64" i="16"/>
  <c r="N63" i="16"/>
  <c r="N62" i="16"/>
  <c r="N61" i="16"/>
  <c r="N60" i="16"/>
  <c r="M54" i="16"/>
  <c r="L54" i="16"/>
  <c r="N54" i="16" s="1"/>
  <c r="N53" i="16"/>
  <c r="N52" i="16"/>
  <c r="N51" i="16"/>
  <c r="N50" i="16"/>
  <c r="M43" i="16"/>
  <c r="L43" i="16"/>
  <c r="N43" i="16" s="1"/>
  <c r="N42" i="16"/>
  <c r="N41" i="16"/>
  <c r="N40" i="16"/>
  <c r="N39" i="16"/>
  <c r="M34" i="16"/>
  <c r="L34" i="16"/>
  <c r="N34" i="16" s="1"/>
  <c r="N33" i="16"/>
  <c r="N32" i="16"/>
  <c r="N31" i="16"/>
  <c r="G31" i="16"/>
  <c r="E31" i="16"/>
  <c r="C31" i="16"/>
  <c r="N30" i="16"/>
  <c r="P25" i="16"/>
  <c r="M25" i="16"/>
  <c r="L25" i="16"/>
  <c r="N25" i="16" s="1"/>
  <c r="N24" i="16"/>
  <c r="N23" i="16"/>
  <c r="N22" i="16"/>
  <c r="N21" i="16"/>
  <c r="H20" i="16"/>
  <c r="G20" i="16"/>
  <c r="F20" i="16"/>
  <c r="E20" i="16"/>
  <c r="D20" i="16"/>
  <c r="C20" i="16"/>
  <c r="Q16" i="16"/>
  <c r="N16" i="16"/>
  <c r="L16" i="16"/>
  <c r="O16" i="16" s="1"/>
  <c r="O15" i="16"/>
  <c r="O14" i="16"/>
  <c r="O13" i="16"/>
  <c r="O12" i="16"/>
  <c r="H9" i="16"/>
  <c r="H31" i="16" s="1"/>
  <c r="G9" i="16"/>
  <c r="F9" i="16"/>
  <c r="F31" i="16" s="1"/>
  <c r="E9" i="16"/>
  <c r="D9" i="16"/>
  <c r="D31" i="16" s="1"/>
  <c r="C9" i="16"/>
  <c r="N42" i="14"/>
  <c r="N39" i="14"/>
  <c r="H39" i="14"/>
  <c r="G39" i="14"/>
  <c r="F39" i="14"/>
  <c r="E39" i="14"/>
  <c r="D39" i="14"/>
  <c r="C39" i="14"/>
  <c r="N38" i="14"/>
  <c r="N33" i="14"/>
  <c r="H31" i="14"/>
  <c r="G31" i="14"/>
  <c r="F31" i="14"/>
  <c r="E31" i="14"/>
  <c r="D31" i="14"/>
  <c r="C31" i="14"/>
  <c r="N28" i="14"/>
  <c r="H24" i="14"/>
  <c r="G24" i="14"/>
  <c r="F24" i="14"/>
  <c r="E24" i="14"/>
  <c r="D24" i="14"/>
  <c r="C24" i="14"/>
  <c r="N23" i="14"/>
  <c r="V23" i="14" s="1"/>
  <c r="N17" i="14"/>
  <c r="V17" i="14" s="1"/>
  <c r="N12" i="14"/>
  <c r="V12" i="14" s="1"/>
  <c r="H10" i="14"/>
  <c r="H34" i="14" s="1"/>
  <c r="G10" i="14"/>
  <c r="G34" i="14" s="1"/>
  <c r="F10" i="14"/>
  <c r="F34" i="14" s="1"/>
  <c r="E10" i="14"/>
  <c r="E34" i="14" s="1"/>
  <c r="D10" i="14"/>
  <c r="D34" i="14" s="1"/>
  <c r="C10" i="14"/>
  <c r="C34" i="14" s="1"/>
  <c r="H39" i="13"/>
  <c r="H31" i="13"/>
  <c r="H24" i="13"/>
  <c r="H10" i="13"/>
  <c r="H34" i="13" s="1"/>
  <c r="L35" i="12"/>
  <c r="M34" i="12"/>
  <c r="M32" i="12"/>
  <c r="N34" i="12" s="1"/>
  <c r="L32" i="12"/>
  <c r="K32" i="12"/>
  <c r="R34" i="12" s="1"/>
  <c r="G32" i="12"/>
  <c r="E32" i="12"/>
  <c r="C32" i="12"/>
  <c r="S21" i="12"/>
  <c r="H21" i="12"/>
  <c r="G21" i="12"/>
  <c r="F21" i="12"/>
  <c r="E21" i="12"/>
  <c r="D21" i="12"/>
  <c r="C21" i="12"/>
  <c r="S20" i="12"/>
  <c r="S19" i="12"/>
  <c r="S18" i="12"/>
  <c r="L17" i="12"/>
  <c r="L40" i="12" s="1"/>
  <c r="K17" i="12"/>
  <c r="K40" i="12" s="1"/>
  <c r="M11" i="12"/>
  <c r="L11" i="12"/>
  <c r="H10" i="12"/>
  <c r="H32" i="12" s="1"/>
  <c r="G10" i="12"/>
  <c r="F10" i="12"/>
  <c r="F32" i="12" s="1"/>
  <c r="E10" i="12"/>
  <c r="D10" i="12"/>
  <c r="D32" i="12" s="1"/>
  <c r="C10" i="12"/>
  <c r="M9" i="12"/>
  <c r="M14" i="12" s="1"/>
  <c r="K9" i="12"/>
  <c r="L8" i="12"/>
  <c r="K8" i="12"/>
  <c r="J56" i="11"/>
  <c r="J55" i="11"/>
  <c r="Q41" i="11"/>
  <c r="P41" i="11"/>
  <c r="O41" i="11"/>
  <c r="N41" i="11"/>
  <c r="M41" i="11"/>
  <c r="L38" i="11"/>
  <c r="M35" i="11" s="1"/>
  <c r="K38" i="11"/>
  <c r="L31" i="11"/>
  <c r="K31" i="11"/>
  <c r="M27" i="11"/>
  <c r="M29" i="11" s="1"/>
  <c r="K22" i="11"/>
  <c r="L19" i="11"/>
  <c r="L21" i="11" s="1"/>
  <c r="L22" i="11" s="1"/>
  <c r="M19" i="11" s="1"/>
  <c r="L15" i="11"/>
  <c r="L16" i="11" s="1"/>
  <c r="M13" i="11" s="1"/>
  <c r="K15" i="11"/>
  <c r="H31" i="10"/>
  <c r="E31" i="10"/>
  <c r="H30" i="10"/>
  <c r="E30" i="10"/>
  <c r="H29" i="10"/>
  <c r="E29" i="10"/>
  <c r="G28" i="10"/>
  <c r="F28" i="10"/>
  <c r="H28" i="10" s="1"/>
  <c r="E28" i="10"/>
  <c r="D28" i="10"/>
  <c r="C28" i="10"/>
  <c r="H27" i="10"/>
  <c r="E27" i="10"/>
  <c r="H26" i="10"/>
  <c r="E26" i="10"/>
  <c r="H25" i="10"/>
  <c r="E25" i="10"/>
  <c r="G24" i="10"/>
  <c r="F24" i="10"/>
  <c r="H24" i="10" s="1"/>
  <c r="E24" i="10"/>
  <c r="D24" i="10"/>
  <c r="C24" i="10"/>
  <c r="H23" i="10"/>
  <c r="E23" i="10"/>
  <c r="H22" i="10"/>
  <c r="E22" i="10"/>
  <c r="G21" i="10"/>
  <c r="F21" i="10"/>
  <c r="H21" i="10" s="1"/>
  <c r="E21" i="10"/>
  <c r="D21" i="10"/>
  <c r="C21" i="10"/>
  <c r="H19" i="10"/>
  <c r="E19" i="10"/>
  <c r="H18" i="10"/>
  <c r="E18" i="10"/>
  <c r="H17" i="10"/>
  <c r="E17" i="10"/>
  <c r="G16" i="10"/>
  <c r="F16" i="10"/>
  <c r="H16" i="10" s="1"/>
  <c r="E16" i="10"/>
  <c r="D16" i="10"/>
  <c r="C16" i="10"/>
  <c r="H15" i="10"/>
  <c r="E15" i="10"/>
  <c r="H14" i="10"/>
  <c r="E14" i="10"/>
  <c r="H13" i="10"/>
  <c r="E13" i="10"/>
  <c r="G12" i="10"/>
  <c r="F12" i="10"/>
  <c r="H12" i="10" s="1"/>
  <c r="E12" i="10"/>
  <c r="D12" i="10"/>
  <c r="C12" i="10"/>
  <c r="H11" i="10"/>
  <c r="E11" i="10"/>
  <c r="H10" i="10"/>
  <c r="E10" i="10"/>
  <c r="G9" i="10"/>
  <c r="G32" i="10" s="1"/>
  <c r="F9" i="10"/>
  <c r="F32" i="10" s="1"/>
  <c r="E9" i="10"/>
  <c r="E32" i="10" s="1"/>
  <c r="D9" i="10"/>
  <c r="D32" i="10" s="1"/>
  <c r="C9" i="10"/>
  <c r="C32" i="10" s="1"/>
  <c r="D83" i="9"/>
  <c r="G83" i="9" s="1"/>
  <c r="D82" i="9"/>
  <c r="G82" i="9" s="1"/>
  <c r="D81" i="9"/>
  <c r="G81" i="9" s="1"/>
  <c r="D80" i="9"/>
  <c r="G80" i="9" s="1"/>
  <c r="F79" i="9"/>
  <c r="E79" i="9"/>
  <c r="D79" i="9"/>
  <c r="G79" i="9" s="1"/>
  <c r="C79" i="9"/>
  <c r="B79" i="9"/>
  <c r="D77" i="9"/>
  <c r="G77" i="9" s="1"/>
  <c r="D76" i="9"/>
  <c r="G76" i="9" s="1"/>
  <c r="D75" i="9"/>
  <c r="G75" i="9" s="1"/>
  <c r="D74" i="9"/>
  <c r="G74" i="9" s="1"/>
  <c r="D73" i="9"/>
  <c r="G73" i="9" s="1"/>
  <c r="D72" i="9"/>
  <c r="G72" i="9" s="1"/>
  <c r="D71" i="9"/>
  <c r="G71" i="9" s="1"/>
  <c r="D70" i="9"/>
  <c r="G70" i="9" s="1"/>
  <c r="D69" i="9"/>
  <c r="G69" i="9" s="1"/>
  <c r="F68" i="9"/>
  <c r="E68" i="9"/>
  <c r="D68" i="9"/>
  <c r="G68" i="9" s="1"/>
  <c r="C68" i="9"/>
  <c r="B68" i="9"/>
  <c r="D66" i="9"/>
  <c r="G66" i="9" s="1"/>
  <c r="D65" i="9"/>
  <c r="G65" i="9" s="1"/>
  <c r="D64" i="9"/>
  <c r="G64" i="9" s="1"/>
  <c r="D63" i="9"/>
  <c r="G63" i="9" s="1"/>
  <c r="D62" i="9"/>
  <c r="G62" i="9" s="1"/>
  <c r="D61" i="9"/>
  <c r="G61" i="9" s="1"/>
  <c r="D60" i="9"/>
  <c r="G60" i="9" s="1"/>
  <c r="F59" i="9"/>
  <c r="E59" i="9"/>
  <c r="D59" i="9"/>
  <c r="G59" i="9" s="1"/>
  <c r="C59" i="9"/>
  <c r="B59" i="9"/>
  <c r="D57" i="9"/>
  <c r="G57" i="9" s="1"/>
  <c r="D56" i="9"/>
  <c r="G56" i="9" s="1"/>
  <c r="D55" i="9"/>
  <c r="G55" i="9" s="1"/>
  <c r="D54" i="9"/>
  <c r="G54" i="9" s="1"/>
  <c r="D53" i="9"/>
  <c r="G53" i="9" s="1"/>
  <c r="D52" i="9"/>
  <c r="G52" i="9" s="1"/>
  <c r="D51" i="9"/>
  <c r="G51" i="9" s="1"/>
  <c r="D50" i="9"/>
  <c r="G50" i="9" s="1"/>
  <c r="F49" i="9"/>
  <c r="E49" i="9"/>
  <c r="D49" i="9"/>
  <c r="G49" i="9" s="1"/>
  <c r="C49" i="9"/>
  <c r="B49" i="9"/>
  <c r="F48" i="9"/>
  <c r="E48" i="9"/>
  <c r="D48" i="9"/>
  <c r="G48" i="9" s="1"/>
  <c r="C48" i="9"/>
  <c r="B48" i="9"/>
  <c r="D46" i="9"/>
  <c r="G46" i="9" s="1"/>
  <c r="D45" i="9"/>
  <c r="G45" i="9" s="1"/>
  <c r="D44" i="9"/>
  <c r="G44" i="9" s="1"/>
  <c r="D43" i="9"/>
  <c r="G43" i="9" s="1"/>
  <c r="F42" i="9"/>
  <c r="E42" i="9"/>
  <c r="D42" i="9"/>
  <c r="G42" i="9" s="1"/>
  <c r="C42" i="9"/>
  <c r="B42" i="9"/>
  <c r="D40" i="9"/>
  <c r="G40" i="9" s="1"/>
  <c r="D39" i="9"/>
  <c r="G39" i="9" s="1"/>
  <c r="D38" i="9"/>
  <c r="G38" i="9" s="1"/>
  <c r="D37" i="9"/>
  <c r="G37" i="9" s="1"/>
  <c r="D36" i="9"/>
  <c r="G36" i="9" s="1"/>
  <c r="D35" i="9"/>
  <c r="G35" i="9" s="1"/>
  <c r="D34" i="9"/>
  <c r="G34" i="9" s="1"/>
  <c r="D33" i="9"/>
  <c r="G33" i="9" s="1"/>
  <c r="D32" i="9"/>
  <c r="G32" i="9" s="1"/>
  <c r="F31" i="9"/>
  <c r="E31" i="9"/>
  <c r="D31" i="9"/>
  <c r="G31" i="9" s="1"/>
  <c r="C31" i="9"/>
  <c r="B31" i="9"/>
  <c r="D29" i="9"/>
  <c r="G29" i="9" s="1"/>
  <c r="D28" i="9"/>
  <c r="G28" i="9" s="1"/>
  <c r="D27" i="9"/>
  <c r="G27" i="9" s="1"/>
  <c r="D26" i="9"/>
  <c r="G26" i="9" s="1"/>
  <c r="D25" i="9"/>
  <c r="G25" i="9" s="1"/>
  <c r="D24" i="9"/>
  <c r="G24" i="9" s="1"/>
  <c r="D23" i="9"/>
  <c r="G23" i="9" s="1"/>
  <c r="F22" i="9"/>
  <c r="E22" i="9"/>
  <c r="D22" i="9"/>
  <c r="G22" i="9" s="1"/>
  <c r="C22" i="9"/>
  <c r="B22" i="9"/>
  <c r="D20" i="9"/>
  <c r="G20" i="9" s="1"/>
  <c r="D19" i="9"/>
  <c r="G19" i="9" s="1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F12" i="9"/>
  <c r="E12" i="9"/>
  <c r="D12" i="9"/>
  <c r="G12" i="9" s="1"/>
  <c r="C12" i="9"/>
  <c r="B12" i="9"/>
  <c r="F11" i="9"/>
  <c r="F85" i="9" s="1"/>
  <c r="E11" i="9"/>
  <c r="E85" i="9" s="1"/>
  <c r="D11" i="9"/>
  <c r="D85" i="9" s="1"/>
  <c r="C11" i="9"/>
  <c r="C85" i="9" s="1"/>
  <c r="B11" i="9"/>
  <c r="B85" i="9" s="1"/>
  <c r="H28" i="8"/>
  <c r="H27" i="8"/>
  <c r="H26" i="8"/>
  <c r="E25" i="8"/>
  <c r="H25" i="8" s="1"/>
  <c r="E24" i="8"/>
  <c r="H24" i="8" s="1"/>
  <c r="E23" i="8"/>
  <c r="H23" i="8" s="1"/>
  <c r="E22" i="8"/>
  <c r="H22" i="8" s="1"/>
  <c r="E21" i="8"/>
  <c r="H21" i="8" s="1"/>
  <c r="E20" i="8"/>
  <c r="H20" i="8" s="1"/>
  <c r="H19" i="8" s="1"/>
  <c r="G19" i="8"/>
  <c r="F19" i="8"/>
  <c r="E19" i="8"/>
  <c r="D19" i="8"/>
  <c r="C19" i="8"/>
  <c r="H17" i="8"/>
  <c r="H16" i="8"/>
  <c r="E15" i="8"/>
  <c r="H15" i="8" s="1"/>
  <c r="E14" i="8"/>
  <c r="H14" i="8" s="1"/>
  <c r="E13" i="8"/>
  <c r="H13" i="8" s="1"/>
  <c r="E12" i="8"/>
  <c r="H12" i="8" s="1"/>
  <c r="E11" i="8"/>
  <c r="H11" i="8" s="1"/>
  <c r="E10" i="8"/>
  <c r="H10" i="8" s="1"/>
  <c r="G9" i="8"/>
  <c r="G29" i="8" s="1"/>
  <c r="F9" i="8"/>
  <c r="F29" i="8" s="1"/>
  <c r="E9" i="8"/>
  <c r="E29" i="8" s="1"/>
  <c r="D9" i="8"/>
  <c r="D29" i="8" s="1"/>
  <c r="C9" i="8"/>
  <c r="C29" i="8" s="1"/>
  <c r="F158" i="7"/>
  <c r="I158" i="7" s="1"/>
  <c r="F157" i="7"/>
  <c r="I157" i="7" s="1"/>
  <c r="F156" i="7"/>
  <c r="I156" i="7" s="1"/>
  <c r="F155" i="7"/>
  <c r="I155" i="7" s="1"/>
  <c r="F154" i="7"/>
  <c r="I154" i="7" s="1"/>
  <c r="F153" i="7"/>
  <c r="I153" i="7" s="1"/>
  <c r="F152" i="7"/>
  <c r="I152" i="7" s="1"/>
  <c r="H151" i="7"/>
  <c r="G151" i="7"/>
  <c r="E151" i="7"/>
  <c r="D151" i="7"/>
  <c r="F150" i="7"/>
  <c r="I150" i="7" s="1"/>
  <c r="F149" i="7"/>
  <c r="I149" i="7" s="1"/>
  <c r="F148" i="7"/>
  <c r="I148" i="7" s="1"/>
  <c r="H147" i="7"/>
  <c r="G147" i="7"/>
  <c r="E147" i="7"/>
  <c r="D147" i="7"/>
  <c r="F146" i="7"/>
  <c r="I146" i="7" s="1"/>
  <c r="F145" i="7"/>
  <c r="I145" i="7" s="1"/>
  <c r="F144" i="7"/>
  <c r="I144" i="7" s="1"/>
  <c r="F143" i="7"/>
  <c r="I143" i="7" s="1"/>
  <c r="F142" i="7"/>
  <c r="I142" i="7" s="1"/>
  <c r="F141" i="7"/>
  <c r="I141" i="7" s="1"/>
  <c r="F140" i="7"/>
  <c r="I140" i="7" s="1"/>
  <c r="F139" i="7"/>
  <c r="I139" i="7" s="1"/>
  <c r="H138" i="7"/>
  <c r="G138" i="7"/>
  <c r="F138" i="7"/>
  <c r="I138" i="7" s="1"/>
  <c r="E138" i="7"/>
  <c r="D138" i="7"/>
  <c r="F137" i="7"/>
  <c r="I137" i="7" s="1"/>
  <c r="F136" i="7"/>
  <c r="I136" i="7" s="1"/>
  <c r="F135" i="7"/>
  <c r="I135" i="7" s="1"/>
  <c r="H134" i="7"/>
  <c r="G134" i="7"/>
  <c r="F134" i="7"/>
  <c r="I134" i="7" s="1"/>
  <c r="E134" i="7"/>
  <c r="D134" i="7"/>
  <c r="F133" i="7"/>
  <c r="I133" i="7" s="1"/>
  <c r="F132" i="7"/>
  <c r="I132" i="7" s="1"/>
  <c r="F131" i="7"/>
  <c r="I131" i="7" s="1"/>
  <c r="F130" i="7"/>
  <c r="I130" i="7" s="1"/>
  <c r="F129" i="7"/>
  <c r="I129" i="7" s="1"/>
  <c r="F128" i="7"/>
  <c r="I128" i="7" s="1"/>
  <c r="F127" i="7"/>
  <c r="I127" i="7" s="1"/>
  <c r="F126" i="7"/>
  <c r="I126" i="7" s="1"/>
  <c r="F125" i="7"/>
  <c r="I125" i="7" s="1"/>
  <c r="H124" i="7"/>
  <c r="G124" i="7"/>
  <c r="F124" i="7"/>
  <c r="I124" i="7" s="1"/>
  <c r="E124" i="7"/>
  <c r="D124" i="7"/>
  <c r="F123" i="7"/>
  <c r="I123" i="7" s="1"/>
  <c r="F122" i="7"/>
  <c r="I122" i="7" s="1"/>
  <c r="F121" i="7"/>
  <c r="I121" i="7" s="1"/>
  <c r="F120" i="7"/>
  <c r="I120" i="7" s="1"/>
  <c r="F119" i="7"/>
  <c r="I119" i="7" s="1"/>
  <c r="F118" i="7"/>
  <c r="I118" i="7" s="1"/>
  <c r="F117" i="7"/>
  <c r="I117" i="7" s="1"/>
  <c r="F116" i="7"/>
  <c r="I116" i="7" s="1"/>
  <c r="F115" i="7"/>
  <c r="I115" i="7" s="1"/>
  <c r="H114" i="7"/>
  <c r="G114" i="7"/>
  <c r="F114" i="7"/>
  <c r="I114" i="7" s="1"/>
  <c r="E114" i="7"/>
  <c r="D114" i="7"/>
  <c r="F113" i="7"/>
  <c r="I113" i="7" s="1"/>
  <c r="F112" i="7"/>
  <c r="I112" i="7" s="1"/>
  <c r="F111" i="7"/>
  <c r="I111" i="7" s="1"/>
  <c r="F110" i="7"/>
  <c r="I110" i="7" s="1"/>
  <c r="F109" i="7"/>
  <c r="I109" i="7" s="1"/>
  <c r="F108" i="7"/>
  <c r="I108" i="7" s="1"/>
  <c r="F107" i="7"/>
  <c r="I107" i="7" s="1"/>
  <c r="F106" i="7"/>
  <c r="I106" i="7" s="1"/>
  <c r="F105" i="7"/>
  <c r="I105" i="7" s="1"/>
  <c r="H104" i="7"/>
  <c r="G104" i="7"/>
  <c r="F104" i="7"/>
  <c r="I104" i="7" s="1"/>
  <c r="E104" i="7"/>
  <c r="D104" i="7"/>
  <c r="F103" i="7"/>
  <c r="I103" i="7" s="1"/>
  <c r="F102" i="7"/>
  <c r="I102" i="7" s="1"/>
  <c r="F101" i="7"/>
  <c r="I101" i="7" s="1"/>
  <c r="F100" i="7"/>
  <c r="I100" i="7" s="1"/>
  <c r="F99" i="7"/>
  <c r="I99" i="7" s="1"/>
  <c r="F98" i="7"/>
  <c r="I98" i="7" s="1"/>
  <c r="F97" i="7"/>
  <c r="I97" i="7" s="1"/>
  <c r="F96" i="7"/>
  <c r="I96" i="7" s="1"/>
  <c r="F95" i="7"/>
  <c r="I95" i="7" s="1"/>
  <c r="H94" i="7"/>
  <c r="G94" i="7"/>
  <c r="F94" i="7"/>
  <c r="I94" i="7" s="1"/>
  <c r="E94" i="7"/>
  <c r="D94" i="7"/>
  <c r="F93" i="7"/>
  <c r="I93" i="7" s="1"/>
  <c r="F92" i="7"/>
  <c r="I92" i="7" s="1"/>
  <c r="F91" i="7"/>
  <c r="I91" i="7" s="1"/>
  <c r="F90" i="7"/>
  <c r="I90" i="7" s="1"/>
  <c r="F89" i="7"/>
  <c r="I89" i="7" s="1"/>
  <c r="F88" i="7"/>
  <c r="I88" i="7" s="1"/>
  <c r="F87" i="7"/>
  <c r="I87" i="7" s="1"/>
  <c r="H86" i="7"/>
  <c r="H85" i="7" s="1"/>
  <c r="G86" i="7"/>
  <c r="F86" i="7"/>
  <c r="I86" i="7" s="1"/>
  <c r="E86" i="7"/>
  <c r="D86" i="7"/>
  <c r="D85" i="7" s="1"/>
  <c r="G85" i="7"/>
  <c r="E85" i="7"/>
  <c r="F83" i="7"/>
  <c r="I83" i="7" s="1"/>
  <c r="F82" i="7"/>
  <c r="I82" i="7" s="1"/>
  <c r="F81" i="7"/>
  <c r="I81" i="7" s="1"/>
  <c r="F80" i="7"/>
  <c r="I80" i="7" s="1"/>
  <c r="F79" i="7"/>
  <c r="I79" i="7" s="1"/>
  <c r="F78" i="7"/>
  <c r="I78" i="7" s="1"/>
  <c r="F77" i="7"/>
  <c r="I77" i="7" s="1"/>
  <c r="H76" i="7"/>
  <c r="G76" i="7"/>
  <c r="E76" i="7"/>
  <c r="D76" i="7"/>
  <c r="I75" i="7"/>
  <c r="F75" i="7"/>
  <c r="I74" i="7"/>
  <c r="F74" i="7"/>
  <c r="I73" i="7"/>
  <c r="F73" i="7"/>
  <c r="H72" i="7"/>
  <c r="G72" i="7"/>
  <c r="I72" i="7" s="1"/>
  <c r="F72" i="7"/>
  <c r="E72" i="7"/>
  <c r="D72" i="7"/>
  <c r="I71" i="7"/>
  <c r="F71" i="7"/>
  <c r="I70" i="7"/>
  <c r="F70" i="7"/>
  <c r="I69" i="7"/>
  <c r="F69" i="7"/>
  <c r="I68" i="7"/>
  <c r="F68" i="7"/>
  <c r="I67" i="7"/>
  <c r="F67" i="7"/>
  <c r="I66" i="7"/>
  <c r="F66" i="7"/>
  <c r="I65" i="7"/>
  <c r="F65" i="7"/>
  <c r="I64" i="7"/>
  <c r="F64" i="7"/>
  <c r="H63" i="7"/>
  <c r="G63" i="7"/>
  <c r="I63" i="7" s="1"/>
  <c r="F63" i="7"/>
  <c r="E63" i="7"/>
  <c r="D63" i="7"/>
  <c r="I62" i="7"/>
  <c r="F62" i="7"/>
  <c r="I61" i="7"/>
  <c r="F61" i="7"/>
  <c r="I60" i="7"/>
  <c r="F60" i="7"/>
  <c r="H59" i="7"/>
  <c r="G59" i="7"/>
  <c r="I59" i="7" s="1"/>
  <c r="F59" i="7"/>
  <c r="E59" i="7"/>
  <c r="D59" i="7"/>
  <c r="I58" i="7"/>
  <c r="F58" i="7"/>
  <c r="I57" i="7"/>
  <c r="F57" i="7"/>
  <c r="I56" i="7"/>
  <c r="F56" i="7"/>
  <c r="I55" i="7"/>
  <c r="F55" i="7"/>
  <c r="I54" i="7"/>
  <c r="F54" i="7"/>
  <c r="I53" i="7"/>
  <c r="F53" i="7"/>
  <c r="I52" i="7"/>
  <c r="F52" i="7"/>
  <c r="I51" i="7"/>
  <c r="F51" i="7"/>
  <c r="I50" i="7"/>
  <c r="F50" i="7"/>
  <c r="I49" i="7"/>
  <c r="H49" i="7"/>
  <c r="G49" i="7"/>
  <c r="F49" i="7"/>
  <c r="E49" i="7"/>
  <c r="D49" i="7"/>
  <c r="I48" i="7"/>
  <c r="F48" i="7"/>
  <c r="I47" i="7"/>
  <c r="F47" i="7"/>
  <c r="I46" i="7"/>
  <c r="F46" i="7"/>
  <c r="I45" i="7"/>
  <c r="F45" i="7"/>
  <c r="I44" i="7"/>
  <c r="F44" i="7"/>
  <c r="I43" i="7"/>
  <c r="F43" i="7"/>
  <c r="I42" i="7"/>
  <c r="F42" i="7"/>
  <c r="I41" i="7"/>
  <c r="F41" i="7"/>
  <c r="I40" i="7"/>
  <c r="F40" i="7"/>
  <c r="I39" i="7"/>
  <c r="H39" i="7"/>
  <c r="G39" i="7"/>
  <c r="F39" i="7"/>
  <c r="E39" i="7"/>
  <c r="D39" i="7"/>
  <c r="I38" i="7"/>
  <c r="F38" i="7"/>
  <c r="I37" i="7"/>
  <c r="F37" i="7"/>
  <c r="I36" i="7"/>
  <c r="F36" i="7"/>
  <c r="I35" i="7"/>
  <c r="F35" i="7"/>
  <c r="I34" i="7"/>
  <c r="F34" i="7"/>
  <c r="I33" i="7"/>
  <c r="F33" i="7"/>
  <c r="I32" i="7"/>
  <c r="F32" i="7"/>
  <c r="I31" i="7"/>
  <c r="F31" i="7"/>
  <c r="I30" i="7"/>
  <c r="F30" i="7"/>
  <c r="I29" i="7"/>
  <c r="H29" i="7"/>
  <c r="G29" i="7"/>
  <c r="F29" i="7"/>
  <c r="E29" i="7"/>
  <c r="D29" i="7"/>
  <c r="I28" i="7"/>
  <c r="F28" i="7"/>
  <c r="I27" i="7"/>
  <c r="F27" i="7"/>
  <c r="I26" i="7"/>
  <c r="F26" i="7"/>
  <c r="I25" i="7"/>
  <c r="F25" i="7"/>
  <c r="I24" i="7"/>
  <c r="F24" i="7"/>
  <c r="I23" i="7"/>
  <c r="F23" i="7"/>
  <c r="I22" i="7"/>
  <c r="F22" i="7"/>
  <c r="I21" i="7"/>
  <c r="F21" i="7"/>
  <c r="I20" i="7"/>
  <c r="F20" i="7"/>
  <c r="I19" i="7"/>
  <c r="H19" i="7"/>
  <c r="G19" i="7"/>
  <c r="F19" i="7"/>
  <c r="E19" i="7"/>
  <c r="D19" i="7"/>
  <c r="I18" i="7"/>
  <c r="F18" i="7"/>
  <c r="I17" i="7"/>
  <c r="F17" i="7"/>
  <c r="I16" i="7"/>
  <c r="F16" i="7"/>
  <c r="I15" i="7"/>
  <c r="F15" i="7"/>
  <c r="I14" i="7"/>
  <c r="F14" i="7"/>
  <c r="I13" i="7"/>
  <c r="F13" i="7"/>
  <c r="I12" i="7"/>
  <c r="F12" i="7"/>
  <c r="I11" i="7"/>
  <c r="H11" i="7"/>
  <c r="G11" i="7"/>
  <c r="F11" i="7"/>
  <c r="E11" i="7"/>
  <c r="D11" i="7"/>
  <c r="H10" i="7"/>
  <c r="G10" i="7"/>
  <c r="G160" i="7" s="1"/>
  <c r="E10" i="7"/>
  <c r="E160" i="7" s="1"/>
  <c r="D10" i="7"/>
  <c r="D160" i="7" s="1"/>
  <c r="G77" i="6"/>
  <c r="F77" i="6"/>
  <c r="D77" i="6"/>
  <c r="C77" i="6"/>
  <c r="H76" i="6"/>
  <c r="E76" i="6"/>
  <c r="H75" i="6"/>
  <c r="H77" i="6" s="1"/>
  <c r="E75" i="6"/>
  <c r="E77" i="6" s="1"/>
  <c r="H70" i="6"/>
  <c r="E70" i="6"/>
  <c r="H69" i="6"/>
  <c r="G69" i="6"/>
  <c r="F69" i="6"/>
  <c r="E69" i="6"/>
  <c r="D69" i="6"/>
  <c r="C69" i="6"/>
  <c r="H65" i="6"/>
  <c r="E65" i="6"/>
  <c r="H64" i="6"/>
  <c r="E64" i="6"/>
  <c r="H63" i="6"/>
  <c r="E63" i="6"/>
  <c r="H62" i="6"/>
  <c r="E62" i="6"/>
  <c r="H61" i="6"/>
  <c r="G61" i="6"/>
  <c r="F61" i="6"/>
  <c r="E61" i="6"/>
  <c r="D61" i="6"/>
  <c r="C61" i="6"/>
  <c r="H60" i="6"/>
  <c r="E60" i="6"/>
  <c r="H59" i="6"/>
  <c r="E59" i="6"/>
  <c r="H58" i="6"/>
  <c r="E58" i="6"/>
  <c r="H57" i="6"/>
  <c r="E57" i="6"/>
  <c r="H56" i="6"/>
  <c r="G56" i="6"/>
  <c r="F56" i="6"/>
  <c r="E56" i="6"/>
  <c r="D56" i="6"/>
  <c r="C56" i="6"/>
  <c r="H55" i="6"/>
  <c r="E55" i="6"/>
  <c r="H54" i="6"/>
  <c r="E54" i="6"/>
  <c r="H53" i="6"/>
  <c r="E53" i="6"/>
  <c r="H52" i="6"/>
  <c r="E52" i="6"/>
  <c r="H51" i="6"/>
  <c r="E51" i="6"/>
  <c r="H50" i="6"/>
  <c r="E50" i="6"/>
  <c r="H49" i="6"/>
  <c r="E49" i="6"/>
  <c r="H48" i="6"/>
  <c r="E48" i="6"/>
  <c r="H47" i="6"/>
  <c r="H67" i="6" s="1"/>
  <c r="G47" i="6"/>
  <c r="G67" i="6" s="1"/>
  <c r="F47" i="6"/>
  <c r="F67" i="6" s="1"/>
  <c r="E47" i="6"/>
  <c r="E67" i="6" s="1"/>
  <c r="D47" i="6"/>
  <c r="D67" i="6" s="1"/>
  <c r="C47" i="6"/>
  <c r="C67" i="6" s="1"/>
  <c r="H40" i="6"/>
  <c r="E40" i="6"/>
  <c r="H39" i="6"/>
  <c r="E39" i="6"/>
  <c r="H38" i="6"/>
  <c r="G38" i="6"/>
  <c r="F38" i="6"/>
  <c r="E38" i="6"/>
  <c r="D38" i="6"/>
  <c r="C38" i="6"/>
  <c r="H37" i="6"/>
  <c r="E37" i="6"/>
  <c r="H36" i="6"/>
  <c r="G36" i="6"/>
  <c r="F36" i="6"/>
  <c r="E36" i="6"/>
  <c r="D36" i="6"/>
  <c r="C36" i="6"/>
  <c r="H35" i="6"/>
  <c r="E35" i="6"/>
  <c r="H34" i="6"/>
  <c r="E34" i="6"/>
  <c r="H33" i="6"/>
  <c r="E33" i="6"/>
  <c r="H32" i="6"/>
  <c r="E32" i="6"/>
  <c r="H31" i="6"/>
  <c r="E31" i="6"/>
  <c r="H30" i="6"/>
  <c r="E30" i="6"/>
  <c r="H29" i="6"/>
  <c r="G29" i="6"/>
  <c r="F29" i="6"/>
  <c r="E29" i="6"/>
  <c r="D29" i="6"/>
  <c r="C29" i="6"/>
  <c r="H28" i="6"/>
  <c r="E28" i="6"/>
  <c r="H27" i="6"/>
  <c r="E27" i="6"/>
  <c r="H26" i="6"/>
  <c r="E26" i="6"/>
  <c r="H25" i="6"/>
  <c r="E25" i="6"/>
  <c r="H24" i="6"/>
  <c r="E24" i="6"/>
  <c r="H23" i="6"/>
  <c r="E23" i="6"/>
  <c r="H22" i="6"/>
  <c r="E22" i="6"/>
  <c r="H21" i="6"/>
  <c r="E21" i="6"/>
  <c r="H20" i="6"/>
  <c r="E20" i="6"/>
  <c r="H19" i="6"/>
  <c r="E19" i="6"/>
  <c r="H18" i="6"/>
  <c r="E18" i="6"/>
  <c r="H17" i="6"/>
  <c r="G17" i="6"/>
  <c r="G42" i="6" s="1"/>
  <c r="G72" i="6" s="1"/>
  <c r="F17" i="6"/>
  <c r="F42" i="6" s="1"/>
  <c r="F72" i="6" s="1"/>
  <c r="E17" i="6"/>
  <c r="D17" i="6"/>
  <c r="D42" i="6" s="1"/>
  <c r="D72" i="6" s="1"/>
  <c r="C17" i="6"/>
  <c r="C42" i="6" s="1"/>
  <c r="C72" i="6" s="1"/>
  <c r="H16" i="6"/>
  <c r="E16" i="6"/>
  <c r="H15" i="6"/>
  <c r="E15" i="6"/>
  <c r="H14" i="6"/>
  <c r="E14" i="6"/>
  <c r="H13" i="6"/>
  <c r="E13" i="6"/>
  <c r="H12" i="6"/>
  <c r="E12" i="6"/>
  <c r="H11" i="6"/>
  <c r="E11" i="6"/>
  <c r="H10" i="6"/>
  <c r="H42" i="6" s="1"/>
  <c r="H72" i="6" s="1"/>
  <c r="E10" i="6"/>
  <c r="E42" i="6" s="1"/>
  <c r="E72" i="6" s="1"/>
  <c r="E80" i="5"/>
  <c r="D80" i="5"/>
  <c r="E78" i="5"/>
  <c r="D78" i="5"/>
  <c r="C78" i="5"/>
  <c r="E76" i="5"/>
  <c r="D76" i="5"/>
  <c r="C76" i="5"/>
  <c r="E75" i="5"/>
  <c r="D75" i="5"/>
  <c r="D74" i="5" s="1"/>
  <c r="C75" i="5"/>
  <c r="E74" i="5"/>
  <c r="E82" i="5" s="1"/>
  <c r="E84" i="5" s="1"/>
  <c r="C74" i="5"/>
  <c r="C82" i="5" s="1"/>
  <c r="C84" i="5" s="1"/>
  <c r="E72" i="5"/>
  <c r="D72" i="5"/>
  <c r="C72" i="5"/>
  <c r="E62" i="5"/>
  <c r="D62" i="5"/>
  <c r="E60" i="5"/>
  <c r="D60" i="5"/>
  <c r="C60" i="5"/>
  <c r="E58" i="5"/>
  <c r="D58" i="5"/>
  <c r="C58" i="5"/>
  <c r="E57" i="5"/>
  <c r="D57" i="5"/>
  <c r="C57" i="5"/>
  <c r="E56" i="5"/>
  <c r="D56" i="5"/>
  <c r="D64" i="5" s="1"/>
  <c r="D66" i="5" s="1"/>
  <c r="C56" i="5"/>
  <c r="E54" i="5"/>
  <c r="E64" i="5" s="1"/>
  <c r="E66" i="5" s="1"/>
  <c r="D54" i="5"/>
  <c r="C54" i="5"/>
  <c r="C64" i="5" s="1"/>
  <c r="C66" i="5" s="1"/>
  <c r="E44" i="5"/>
  <c r="D44" i="5"/>
  <c r="C44" i="5"/>
  <c r="E41" i="5"/>
  <c r="E48" i="5" s="1"/>
  <c r="E12" i="5" s="1"/>
  <c r="E9" i="5" s="1"/>
  <c r="E22" i="5" s="1"/>
  <c r="E24" i="5" s="1"/>
  <c r="E26" i="5" s="1"/>
  <c r="E35" i="5" s="1"/>
  <c r="D41" i="5"/>
  <c r="D48" i="5" s="1"/>
  <c r="D12" i="5" s="1"/>
  <c r="D9" i="5" s="1"/>
  <c r="D22" i="5" s="1"/>
  <c r="D24" i="5" s="1"/>
  <c r="D26" i="5" s="1"/>
  <c r="D35" i="5" s="1"/>
  <c r="C41" i="5"/>
  <c r="C48" i="5" s="1"/>
  <c r="C12" i="5" s="1"/>
  <c r="C9" i="5" s="1"/>
  <c r="C22" i="5" s="1"/>
  <c r="C24" i="5" s="1"/>
  <c r="C26" i="5" s="1"/>
  <c r="C35" i="5" s="1"/>
  <c r="E31" i="5"/>
  <c r="D31" i="5"/>
  <c r="C31" i="5"/>
  <c r="E18" i="5"/>
  <c r="D18" i="5"/>
  <c r="E14" i="5"/>
  <c r="D14" i="5"/>
  <c r="C14" i="5"/>
  <c r="L20" i="4"/>
  <c r="L19" i="4"/>
  <c r="L18" i="4"/>
  <c r="L17" i="4"/>
  <c r="L16" i="4"/>
  <c r="L15" i="4" s="1"/>
  <c r="K15" i="4"/>
  <c r="J15" i="4"/>
  <c r="I15" i="4"/>
  <c r="H15" i="4"/>
  <c r="G15" i="4"/>
  <c r="F15" i="4"/>
  <c r="E15" i="4"/>
  <c r="D15" i="4"/>
  <c r="C15" i="4"/>
  <c r="L14" i="4"/>
  <c r="L13" i="4"/>
  <c r="L12" i="4"/>
  <c r="L11" i="4"/>
  <c r="L10" i="4"/>
  <c r="L9" i="4"/>
  <c r="K9" i="4"/>
  <c r="K21" i="4" s="1"/>
  <c r="J9" i="4"/>
  <c r="J21" i="4" s="1"/>
  <c r="I9" i="4"/>
  <c r="I21" i="4" s="1"/>
  <c r="H9" i="4"/>
  <c r="H21" i="4" s="1"/>
  <c r="G9" i="4"/>
  <c r="G21" i="4" s="1"/>
  <c r="F9" i="4"/>
  <c r="F21" i="4" s="1"/>
  <c r="E9" i="4"/>
  <c r="E21" i="4" s="1"/>
  <c r="D9" i="4"/>
  <c r="D21" i="4" s="1"/>
  <c r="C9" i="4"/>
  <c r="C21" i="4" s="1"/>
  <c r="G36" i="3"/>
  <c r="F36" i="3"/>
  <c r="E36" i="3"/>
  <c r="D36" i="3"/>
  <c r="C36" i="3"/>
  <c r="G29" i="3"/>
  <c r="G28" i="3"/>
  <c r="G27" i="3"/>
  <c r="I26" i="3"/>
  <c r="H26" i="3"/>
  <c r="G26" i="3"/>
  <c r="F26" i="3"/>
  <c r="E26" i="3"/>
  <c r="D26" i="3"/>
  <c r="C26" i="3"/>
  <c r="G24" i="3"/>
  <c r="G23" i="3"/>
  <c r="G22" i="3"/>
  <c r="I21" i="3"/>
  <c r="H21" i="3"/>
  <c r="G21" i="3"/>
  <c r="F21" i="3"/>
  <c r="E21" i="3"/>
  <c r="D21" i="3"/>
  <c r="C21" i="3"/>
  <c r="I13" i="3"/>
  <c r="H13" i="3"/>
  <c r="G13" i="3"/>
  <c r="F13" i="3"/>
  <c r="E13" i="3"/>
  <c r="D13" i="3"/>
  <c r="C13" i="3"/>
  <c r="I9" i="3"/>
  <c r="H9" i="3"/>
  <c r="H8" i="3" s="1"/>
  <c r="H19" i="3" s="1"/>
  <c r="G9" i="3"/>
  <c r="F9" i="3"/>
  <c r="F8" i="3" s="1"/>
  <c r="F19" i="3" s="1"/>
  <c r="E9" i="3"/>
  <c r="D9" i="3"/>
  <c r="D8" i="3" s="1"/>
  <c r="D19" i="3" s="1"/>
  <c r="C9" i="3"/>
  <c r="I8" i="3"/>
  <c r="I19" i="3" s="1"/>
  <c r="G8" i="3"/>
  <c r="G19" i="3" s="1"/>
  <c r="E8" i="3"/>
  <c r="E19" i="3" s="1"/>
  <c r="C8" i="3"/>
  <c r="C19" i="3" s="1"/>
  <c r="G75" i="2"/>
  <c r="F75" i="2"/>
  <c r="G68" i="2"/>
  <c r="F68" i="2"/>
  <c r="G63" i="2"/>
  <c r="G79" i="2" s="1"/>
  <c r="F63" i="2"/>
  <c r="F79" i="2" s="1"/>
  <c r="D60" i="2"/>
  <c r="C60" i="2"/>
  <c r="G57" i="2"/>
  <c r="F57" i="2"/>
  <c r="G42" i="2"/>
  <c r="F42" i="2"/>
  <c r="D41" i="2"/>
  <c r="C41" i="2"/>
  <c r="G38" i="2"/>
  <c r="F38" i="2"/>
  <c r="D38" i="2"/>
  <c r="C38" i="2"/>
  <c r="G31" i="2"/>
  <c r="F31" i="2"/>
  <c r="D31" i="2"/>
  <c r="C31" i="2"/>
  <c r="G27" i="2"/>
  <c r="F27" i="2"/>
  <c r="D25" i="2"/>
  <c r="C25" i="2"/>
  <c r="G23" i="2"/>
  <c r="F23" i="2"/>
  <c r="G19" i="2"/>
  <c r="F19" i="2"/>
  <c r="D17" i="2"/>
  <c r="C17" i="2"/>
  <c r="G9" i="2"/>
  <c r="G47" i="2" s="1"/>
  <c r="G59" i="2" s="1"/>
  <c r="G81" i="2" s="1"/>
  <c r="F9" i="2"/>
  <c r="F47" i="2" s="1"/>
  <c r="F59" i="2" s="1"/>
  <c r="F81" i="2" s="1"/>
  <c r="D9" i="2"/>
  <c r="D47" i="2" s="1"/>
  <c r="D62" i="2" s="1"/>
  <c r="C9" i="2"/>
  <c r="C47" i="2" s="1"/>
  <c r="C62" i="2" s="1"/>
  <c r="M13" i="12" l="1"/>
  <c r="N9" i="12"/>
  <c r="N11" i="12"/>
  <c r="M12" i="12"/>
  <c r="M18" i="12"/>
  <c r="M17" i="12" s="1"/>
  <c r="N32" i="12"/>
  <c r="L34" i="12"/>
  <c r="M21" i="11"/>
  <c r="M22" i="11" s="1"/>
  <c r="N19" i="11" s="1"/>
  <c r="M37" i="11"/>
  <c r="M38" i="11" s="1"/>
  <c r="N35" i="11" s="1"/>
  <c r="M15" i="11"/>
  <c r="M16" i="11" s="1"/>
  <c r="N13" i="11" s="1"/>
  <c r="M31" i="11"/>
  <c r="N27" i="11" s="1"/>
  <c r="H9" i="10"/>
  <c r="H32" i="10" s="1"/>
  <c r="G11" i="9"/>
  <c r="G85" i="9" s="1"/>
  <c r="H9" i="8"/>
  <c r="H29" i="8" s="1"/>
  <c r="H160" i="7"/>
  <c r="F76" i="7"/>
  <c r="F147" i="7"/>
  <c r="I147" i="7" s="1"/>
  <c r="F151" i="7"/>
  <c r="I151" i="7" s="1"/>
  <c r="I85" i="7" s="1"/>
  <c r="D82" i="5"/>
  <c r="D84" i="5" s="1"/>
  <c r="L21" i="4"/>
  <c r="O34" i="12" l="1"/>
  <c r="O32" i="12" s="1"/>
  <c r="N13" i="12"/>
  <c r="N14" i="12"/>
  <c r="N12" i="12"/>
  <c r="O11" i="12"/>
  <c r="O9" i="12"/>
  <c r="M22" i="12"/>
  <c r="M35" i="12" s="1"/>
  <c r="M21" i="12"/>
  <c r="M20" i="12"/>
  <c r="M19" i="12"/>
  <c r="N18" i="12"/>
  <c r="N17" i="12" s="1"/>
  <c r="M8" i="12"/>
  <c r="M40" i="12"/>
  <c r="N37" i="11"/>
  <c r="N38" i="11" s="1"/>
  <c r="O35" i="11" s="1"/>
  <c r="N16" i="11"/>
  <c r="O13" i="11" s="1"/>
  <c r="N15" i="11"/>
  <c r="N21" i="11"/>
  <c r="N22" i="11" s="1"/>
  <c r="O19" i="11" s="1"/>
  <c r="N31" i="11"/>
  <c r="O27" i="11" s="1"/>
  <c r="N29" i="11"/>
  <c r="F85" i="7"/>
  <c r="I76" i="7"/>
  <c r="I10" i="7" s="1"/>
  <c r="I160" i="7" s="1"/>
  <c r="F10" i="7"/>
  <c r="F160" i="7" s="1"/>
  <c r="O18" i="12" l="1"/>
  <c r="O17" i="12" s="1"/>
  <c r="N22" i="12"/>
  <c r="N35" i="12" s="1"/>
  <c r="N21" i="12"/>
  <c r="N20" i="12"/>
  <c r="N19" i="12"/>
  <c r="N40" i="12"/>
  <c r="N8" i="12"/>
  <c r="P34" i="12"/>
  <c r="P32" i="12" s="1"/>
  <c r="O14" i="12"/>
  <c r="O12" i="12"/>
  <c r="P11" i="12"/>
  <c r="P9" i="12" s="1"/>
  <c r="O13" i="12"/>
  <c r="O21" i="11"/>
  <c r="O22" i="11" s="1"/>
  <c r="P19" i="11" s="1"/>
  <c r="O37" i="11"/>
  <c r="O38" i="11" s="1"/>
  <c r="P35" i="11" s="1"/>
  <c r="O29" i="11"/>
  <c r="O31" i="11"/>
  <c r="P27" i="11" s="1"/>
  <c r="O15" i="11"/>
  <c r="O16" i="11" s="1"/>
  <c r="P13" i="11" s="1"/>
  <c r="P13" i="12" l="1"/>
  <c r="P14" i="12"/>
  <c r="P12" i="12"/>
  <c r="Q11" i="12"/>
  <c r="Q9" i="12"/>
  <c r="O22" i="12"/>
  <c r="O35" i="12" s="1"/>
  <c r="O21" i="12"/>
  <c r="O20" i="12"/>
  <c r="O19" i="12"/>
  <c r="P18" i="12"/>
  <c r="P17" i="12" s="1"/>
  <c r="O40" i="12"/>
  <c r="O8" i="12"/>
  <c r="Q34" i="12"/>
  <c r="Q32" i="12"/>
  <c r="P16" i="11"/>
  <c r="Q13" i="11" s="1"/>
  <c r="P15" i="11"/>
  <c r="P21" i="11"/>
  <c r="P22" i="11" s="1"/>
  <c r="Q19" i="11" s="1"/>
  <c r="P37" i="11"/>
  <c r="P38" i="11" s="1"/>
  <c r="Q35" i="11" s="1"/>
  <c r="P31" i="11"/>
  <c r="Q27" i="11" s="1"/>
  <c r="P29" i="11"/>
  <c r="Q18" i="12" l="1"/>
  <c r="Q17" i="12" s="1"/>
  <c r="P22" i="12"/>
  <c r="P35" i="12" s="1"/>
  <c r="P21" i="12"/>
  <c r="P20" i="12"/>
  <c r="P19" i="12"/>
  <c r="P40" i="12"/>
  <c r="P8" i="12"/>
  <c r="Q14" i="12"/>
  <c r="Q12" i="12"/>
  <c r="Q13" i="12"/>
  <c r="Q22" i="11"/>
  <c r="Q21" i="11"/>
  <c r="Q38" i="11"/>
  <c r="Q37" i="11"/>
  <c r="Q29" i="11"/>
  <c r="Q31" i="11" s="1"/>
  <c r="Q16" i="11"/>
  <c r="Q15" i="11"/>
  <c r="Q22" i="12" l="1"/>
  <c r="Q35" i="12" s="1"/>
  <c r="Q21" i="12"/>
  <c r="Q20" i="12"/>
  <c r="Q19" i="12"/>
  <c r="Q40" i="12"/>
  <c r="Q8" i="12"/>
</calcChain>
</file>

<file path=xl/sharedStrings.xml><?xml version="1.0" encoding="utf-8"?>
<sst xmlns="http://schemas.openxmlformats.org/spreadsheetml/2006/main" count="970" uniqueCount="542">
  <si>
    <t>Instituto Tecnológico Superior de Libres (a)</t>
  </si>
  <si>
    <t>Estado de Situación Financiera Detallado - LDF</t>
  </si>
  <si>
    <t>Al 31 de diciembre de 2019 y al 31 de Diciembre de 2020 (b)</t>
  </si>
  <si>
    <t>(PESOS)</t>
  </si>
  <si>
    <t>Concepto (c)</t>
  </si>
  <si>
    <t>2020 (d)</t>
  </si>
  <si>
    <t>31 de diciembre de 2019 (e)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</si>
  <si>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</si>
  <si>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</si>
  <si>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</si>
  <si>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</si>
  <si>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</si>
  <si>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</si>
  <si>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</si>
  <si>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</si>
  <si>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</si>
  <si>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</si>
  <si>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</si>
  <si>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</si>
  <si>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</si>
  <si>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</si>
  <si>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</si>
  <si>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</si>
  <si>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</si>
  <si>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</si>
  <si>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</si>
  <si>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</si>
  <si>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</si>
  <si>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</si>
  <si>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</si>
  <si>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</si>
  <si>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</si>
  <si>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</si>
  <si>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</si>
  <si>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</si>
  <si>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</si>
  <si>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</si>
  <si>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</si>
  <si>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</si>
  <si>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</si>
  <si>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</si>
  <si>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</si>
  <si>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</si>
  <si>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</si>
  <si>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</si>
  <si>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</si>
  <si>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</si>
  <si>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</si>
  <si>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</si>
  <si>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</si>
  <si>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</si>
  <si>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</si>
  <si>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</si>
  <si>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</si>
  <si>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</si>
  <si>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</si>
  <si>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</si>
  <si>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</si>
  <si>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</si>
  <si>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</si>
  <si>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</si>
  <si>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</si>
  <si>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</si>
  <si>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</si>
  <si>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</si>
  <si>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</si>
  <si>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</si>
  <si>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</si>
  <si>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</si>
  <si>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</si>
  <si>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</si>
  <si>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</si>
  <si>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</si>
  <si>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</si>
  <si>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</si>
  <si>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</si>
  <si>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</si>
  <si>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</si>
  <si>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</si>
  <si>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</si>
  <si>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</si>
  <si>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</si>
  <si>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</si>
  <si>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</si>
  <si>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</si>
  <si>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</si>
  <si>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</si>
  <si>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</si>
  <si>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</si>
  <si>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</si>
  <si>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</si>
  <si>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</si>
  <si>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</si>
  <si>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</si>
  <si>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</si>
  <si>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</si>
  <si>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</si>
  <si>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</si>
  <si>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</si>
  <si>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</si>
  <si>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</si>
  <si>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</si>
  <si>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</si>
  <si>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</si>
  <si>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</si>
  <si>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</si>
  <si>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</si>
  <si>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</si>
  <si>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</si>
  <si>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</si>
  <si>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</si>
  <si>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</si>
  <si>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</si>
  <si>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</si>
  <si>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</si>
  <si>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</si>
  <si>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</si>
  <si>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</si>
  <si>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</si>
  <si>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</si>
  <si>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</si>
  <si>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</si>
  <si>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</si>
  <si>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</si>
  <si>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</si>
  <si>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Del 1 de Enero al 31 de Diciembre de 2020 (b)</t>
  </si>
  <si>
    <t>Denominación de la Deuda Pública y Otros Pasivos</t>
  </si>
  <si>
    <t>Saldo al 31 de diciembre de 2019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</si>
  <si>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</si>
  <si>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</si>
  <si>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</si>
  <si>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</si>
  <si>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</si>
  <si>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</si>
  <si>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</si>
  <si>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</si>
  <si>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</si>
  <si>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</si>
  <si>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</si>
  <si>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</si>
  <si>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</si>
  <si>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</si>
  <si>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</si>
  <si>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</si>
  <si>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</si>
  <si>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</si>
  <si>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</si>
  <si>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</si>
  <si>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</si>
  <si>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</si>
  <si>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</si>
  <si>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</si>
  <si>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</si>
  <si>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</si>
  <si>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</si>
  <si>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</si>
  <si>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</si>
  <si>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</si>
  <si>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</si>
  <si>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</si>
  <si>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</si>
  <si>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</si>
  <si>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</si>
  <si>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</si>
  <si>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</si>
  <si>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</si>
  <si>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</si>
  <si>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</si>
  <si>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</si>
  <si>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</si>
  <si>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</si>
  <si>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</si>
  <si>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</si>
  <si>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</si>
  <si>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</si>
  <si>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</si>
  <si>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</si>
  <si>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</si>
  <si>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</si>
  <si>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</si>
  <si>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</si>
  <si>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</si>
  <si>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</si>
  <si>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</si>
  <si>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</si>
  <si>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</si>
  <si>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</si>
  <si>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</si>
  <si>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</si>
  <si>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</si>
  <si>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</si>
  <si>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</si>
  <si>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</si>
  <si>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</si>
  <si>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</si>
  <si>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</si>
  <si>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</si>
  <si>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</si>
  <si>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</si>
  <si>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</si>
  <si>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</si>
  <si>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</si>
  <si>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</si>
  <si>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</si>
  <si>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</si>
  <si>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</si>
  <si>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</si>
  <si>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</si>
  <si>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</si>
  <si>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</si>
  <si>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</si>
  <si>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</si>
  <si>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</si>
  <si>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</si>
  <si>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</si>
  <si>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</si>
  <si>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</si>
  <si>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</si>
  <si>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</si>
  <si>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</si>
  <si>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</si>
  <si>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</si>
  <si>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</si>
  <si>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</si>
  <si>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</si>
  <si>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</si>
  <si>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</si>
  <si>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</si>
  <si>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</si>
  <si>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</si>
  <si>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</si>
  <si>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</si>
  <si>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</si>
  <si>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</si>
  <si>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</si>
  <si>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</si>
  <si>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</si>
  <si>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</si>
  <si>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</si>
  <si>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</si>
  <si>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</si>
  <si>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</si>
  <si>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</si>
  <si>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</si>
  <si>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</si>
  <si>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</si>
  <si>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</si>
  <si>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</si>
  <si>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</si>
  <si>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</si>
  <si>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</si>
  <si>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</si>
  <si>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</si>
  <si>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</si>
  <si>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</si>
  <si>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</si>
  <si>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</si>
  <si>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</si>
  <si>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</si>
  <si>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</si>
  <si>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</si>
  <si>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</si>
  <si>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</si>
  <si>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</si>
  <si>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</si>
  <si>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</si>
  <si>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</si>
  <si>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</si>
  <si>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</si>
  <si>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</si>
  <si>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</si>
  <si>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</si>
  <si>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</si>
  <si>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</si>
  <si>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</si>
  <si>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</si>
  <si>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</si>
  <si>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</si>
  <si>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</si>
  <si>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</si>
  <si>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</si>
  <si>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</si>
  <si>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</si>
  <si>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</si>
  <si>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</si>
  <si>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</si>
  <si>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</si>
  <si>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</si>
  <si>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</si>
  <si>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</si>
  <si>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</si>
  <si>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</si>
  <si>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</si>
  <si>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</si>
  <si>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</si>
  <si>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</si>
  <si>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</si>
  <si>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</si>
  <si>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</si>
  <si>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</si>
  <si>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</si>
  <si>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</si>
  <si>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</si>
  <si>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</si>
  <si>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</si>
  <si>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</si>
  <si>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</si>
  <si>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</si>
  <si>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</si>
  <si>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</si>
  <si>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</si>
  <si>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</si>
  <si>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</si>
  <si>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</si>
  <si>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</si>
  <si>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</si>
  <si>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</si>
  <si>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</si>
  <si>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</si>
  <si>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</si>
  <si>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</si>
  <si>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</si>
  <si>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</si>
  <si>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</si>
  <si>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</si>
  <si>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</si>
  <si>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</si>
  <si>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</si>
  <si>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</si>
  <si>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</si>
  <si>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</si>
  <si>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</si>
  <si>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</si>
  <si>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</si>
  <si>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</si>
  <si>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</si>
  <si>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</si>
  <si>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</si>
  <si>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</si>
  <si>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</si>
  <si>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</si>
  <si>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</si>
  <si>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</si>
  <si>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</si>
  <si>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</si>
  <si>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</si>
  <si>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</si>
  <si>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</si>
  <si>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</si>
  <si>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</si>
  <si>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</si>
  <si>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</si>
  <si>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</si>
  <si>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</si>
  <si>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</si>
  <si>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</si>
  <si>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</si>
  <si>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</si>
  <si>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</si>
  <si>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</si>
  <si>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</si>
  <si>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</si>
  <si>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</si>
  <si>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</si>
  <si>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</si>
  <si>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</si>
  <si>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</si>
  <si>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</si>
  <si>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</si>
  <si>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</si>
  <si>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</si>
  <si>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</si>
  <si>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</si>
  <si>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</si>
  <si>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</si>
  <si>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</si>
  <si>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</si>
  <si>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</si>
  <si>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</si>
  <si>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</si>
  <si>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</si>
  <si>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</si>
  <si>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</si>
  <si>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</si>
  <si>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</si>
  <si>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</si>
  <si>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</si>
  <si>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</si>
  <si>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</si>
  <si>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</si>
  <si>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</si>
  <si>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</si>
  <si>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</si>
  <si>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</si>
  <si>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</si>
  <si>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</si>
  <si>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  (I=A+B+C+D+E+F+G+H)</t>
  </si>
  <si>
    <t>DIRECCION GENERAL</t>
  </si>
  <si>
    <t>DIRECCION DE PLANEACION</t>
  </si>
  <si>
    <t>DIRECCION ACADEMICA</t>
  </si>
  <si>
    <t>SUBDIRECCION DE SERVICIOS ADMINISTRATIVOS</t>
  </si>
  <si>
    <t>RECURSOS HUMANOS</t>
  </si>
  <si>
    <t>RECURSOS MATERIALES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</si>
  <si>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</si>
  <si>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</si>
  <si>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</si>
  <si>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</si>
  <si>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</si>
  <si>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</si>
  <si>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</si>
  <si>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</si>
  <si>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</si>
  <si>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</si>
  <si>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</si>
  <si>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</si>
  <si>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</si>
  <si>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</si>
  <si>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</si>
  <si>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</si>
  <si>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</si>
  <si>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</si>
  <si>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</si>
  <si>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</si>
  <si>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</si>
  <si>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</si>
  <si>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</si>
  <si>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</si>
  <si>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</si>
  <si>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</si>
  <si>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</si>
  <si>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</si>
  <si>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</si>
  <si>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</si>
  <si>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</si>
  <si>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</si>
  <si>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</si>
  <si>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</si>
  <si>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</si>
  <si>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</si>
  <si>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</si>
  <si>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</si>
  <si>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</si>
  <si>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</si>
  <si>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</si>
  <si>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</si>
  <si>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</si>
  <si>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</si>
  <si>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</si>
  <si>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</si>
  <si>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</si>
  <si>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</si>
  <si>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</si>
  <si>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</si>
  <si>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</si>
  <si>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Instituto Tecnológico Superior de Libres</t>
  </si>
  <si>
    <t>Proyecciones de Ingresos - LDF</t>
  </si>
  <si>
    <t>Del 1 de Enero al 31 de Diciembre de 2021</t>
  </si>
  <si>
    <t xml:space="preserve">(CIFRAS NOMINALES) </t>
  </si>
  <si>
    <t>Concepto (b)</t>
  </si>
  <si>
    <t xml:space="preserve">Año en Cuestión (de iniciativa de Ley) © </t>
  </si>
  <si>
    <t>Año 1 (d)</t>
  </si>
  <si>
    <t>Año 2 (d)</t>
  </si>
  <si>
    <t>Año 3 (d)</t>
  </si>
  <si>
    <t>Año 4 (d)</t>
  </si>
  <si>
    <t>Año 5 (d)</t>
  </si>
  <si>
    <t>Estado de ingresos devengados</t>
  </si>
  <si>
    <t>1.   Ingresos de Libre Disposición (1=A+B+C+D+E+F+G+H+I+J+K+L)</t>
  </si>
  <si>
    <t>A.    Impuestos</t>
  </si>
  <si>
    <t>B.    Cuotas y Aportaciones de Seguridad Social</t>
  </si>
  <si>
    <t>ing x venta de bienes y serv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</si>
  <si>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</si>
  <si>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</si>
  <si>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</si>
  <si>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</si>
  <si>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</si>
  <si>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</si>
  <si>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</si>
  <si>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J.     Transferencias</t>
  </si>
  <si>
    <t>K.    Convenios</t>
  </si>
  <si>
    <t>productos</t>
  </si>
  <si>
    <t>L.     Otros Ingresos de Libre Disposición</t>
  </si>
  <si>
    <t>subsidio federal transferencias</t>
  </si>
  <si>
    <t>2. 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</si>
  <si>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</si>
  <si>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</si>
  <si>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</si>
  <si>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</si>
  <si>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</si>
  <si>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  Ingresos Derivados de Financiamientos (3=A)</t>
  </si>
  <si>
    <t>A.    Ingresos Derivados de Financiamientos</t>
  </si>
  <si>
    <t>subsidio estatal transferencias</t>
  </si>
  <si>
    <t>4.   Total de Ingresos Proyectados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</si>
  <si>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</si>
  <si>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</si>
  <si>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</si>
  <si>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captación de derechos</t>
  </si>
  <si>
    <t>CAP DERE 2018</t>
  </si>
  <si>
    <t>Proyecciones de Egresos - LDF</t>
  </si>
  <si>
    <t>Egresos devengados al 31 de diciembre 2018</t>
  </si>
  <si>
    <t>(CIFRAS NOMINALES)</t>
  </si>
  <si>
    <t xml:space="preserve">Año en Cuestión </t>
  </si>
  <si>
    <t>(de proyecto de presupuesto) (c)</t>
  </si>
  <si>
    <t>ESTATAL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</si>
  <si>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</si>
  <si>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</si>
  <si>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</si>
  <si>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</si>
  <si>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</si>
  <si>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</si>
  <si>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</si>
  <si>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</si>
  <si>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</si>
  <si>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CAP DERECHOS</t>
  </si>
  <si>
    <t>I.     Deuda Pública</t>
  </si>
  <si>
    <t>2. Gasto Etiquetado (2=A+B+C+D+E+F+G+H+I)</t>
  </si>
  <si>
    <t>FEDERAL</t>
  </si>
  <si>
    <t>H.    Participaciones y Aportaciones</t>
  </si>
  <si>
    <t>3. Total de Egresos Proyectados (3 = 1 + 2)</t>
  </si>
  <si>
    <t>Resultados de Ingresos - LDF</t>
  </si>
  <si>
    <t>Del 1 de Enero al 31 de Marzo de 2019</t>
  </si>
  <si>
    <r>
      <t xml:space="preserve">Año 5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</si>
  <si>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4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</si>
  <si>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3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</si>
  <si>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2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</si>
  <si>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1 </t>
    </r>
    <r>
      <rPr>
        <b/>
        <vertAlign val="superscript"/>
        <sz val="10"/>
        <color indexed="8"/>
        <rFont val="Arial Narrow"/>
        <family val="2"/>
      </rPr>
      <t xml:space="preserve">1 </t>
    </r>
    <r>
      <rPr>
        <b/>
        <sz val="10"/>
        <color indexed="8"/>
        <rFont val="Arial Narrow"/>
        <family val="2"/>
      </rPr>
      <t>(c)</t>
    </r>
  </si>
  <si>
    <r>
      <t xml:space="preserve">Año del Ejercicio Vigente </t>
    </r>
    <r>
      <rPr>
        <b/>
        <vertAlign val="superscript"/>
        <sz val="10"/>
        <color indexed="8"/>
        <rFont val="Arial Narrow"/>
        <family val="2"/>
      </rPr>
      <t xml:space="preserve">2 </t>
    </r>
    <r>
      <rPr>
        <b/>
        <sz val="10"/>
        <color indexed="8"/>
        <rFont val="Arial Narrow"/>
        <family val="2"/>
      </rPr>
      <t>(d)</t>
    </r>
  </si>
  <si>
    <t>1. Ingresos de Libre Disposición (1=A+B+C+D+E+F+G+H+I+J+K+L)</t>
  </si>
  <si>
    <t xml:space="preserve">J.     Transferencias </t>
  </si>
  <si>
    <r>
      <t>2. Transferencias Federales Etiquetadas</t>
    </r>
    <r>
      <rPr>
        <b/>
        <vertAlign val="superscript"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(2=A+B+C+D+E)</t>
    </r>
  </si>
  <si>
    <t>3. Ingresos Derivados de Financiamientos (3=A)</t>
  </si>
  <si>
    <t>4. Total de Resultados de Ingresos (4=1+2+3)</t>
  </si>
  <si>
    <t>estatal</t>
  </si>
  <si>
    <t>captacion</t>
  </si>
  <si>
    <t>Federal</t>
  </si>
  <si>
    <t>Productos</t>
  </si>
  <si>
    <t>Ingresos x venta de servicios</t>
  </si>
  <si>
    <t>total</t>
  </si>
  <si>
    <t>Del 1 de Enero al 31 de Diciembre de 2020</t>
  </si>
  <si>
    <t>Resultados de Egresos - LDF</t>
  </si>
  <si>
    <t>GASTO ETIQUETADO</t>
  </si>
  <si>
    <t>GASTO  NO ETIQUETADO</t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</si>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</sst>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;\-&quot;$&quot;#,##0.00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.000_ ;[Red]\-#,##0.000\ 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 indent="2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wrapText="1" indent="4"/>
    </xf>
    <xf numFmtId="164" fontId="1" fillId="0" borderId="10" xfId="0" applyNumberFormat="1" applyFont="1" applyBorder="1" applyAlignment="1">
      <alignment horizontal="left" vertical="center" indent="4"/>
    </xf>
    <xf numFmtId="164" fontId="3" fillId="0" borderId="5" xfId="0" applyNumberFormat="1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left" vertical="center" wrapText="1" indent="2"/>
    </xf>
    <xf numFmtId="164" fontId="1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4" fontId="5" fillId="0" borderId="10" xfId="0" applyNumberFormat="1" applyFont="1" applyBorder="1" applyAlignment="1">
      <alignment horizontal="justify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left" vertical="center" wrapText="1" indent="2"/>
    </xf>
    <xf numFmtId="164" fontId="4" fillId="0" borderId="5" xfId="0" applyNumberFormat="1" applyFont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5" fillId="0" borderId="10" xfId="0" applyNumberFormat="1" applyFont="1" applyBorder="1" applyAlignment="1">
      <alignment horizontal="justify" vertical="center"/>
    </xf>
    <xf numFmtId="164" fontId="6" fillId="0" borderId="10" xfId="0" applyNumberFormat="1" applyFont="1" applyBorder="1" applyAlignment="1">
      <alignment horizontal="justify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justify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7" fillId="0" borderId="2" xfId="0" applyNumberFormat="1" applyFont="1" applyBorder="1" applyAlignment="1">
      <alignment horizontal="left" vertical="top" wrapText="1"/>
    </xf>
    <xf numFmtId="164" fontId="7" fillId="0" borderId="0" xfId="0" applyNumberFormat="1" applyFont="1" applyAlignment="1">
      <alignment vertical="center"/>
    </xf>
    <xf numFmtId="164" fontId="4" fillId="0" borderId="0" xfId="0" applyNumberFormat="1" applyFont="1"/>
    <xf numFmtId="164" fontId="6" fillId="0" borderId="0" xfId="0" applyNumberFormat="1" applyFont="1" applyBorder="1" applyAlignment="1">
      <alignment horizontal="right" vertical="center" wrapText="1"/>
    </xf>
    <xf numFmtId="164" fontId="8" fillId="0" borderId="0" xfId="0" applyNumberFormat="1" applyFont="1" applyAlignment="1">
      <alignment vertical="center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164" fontId="4" fillId="0" borderId="9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 wrapText="1"/>
    </xf>
    <xf numFmtId="164" fontId="5" fillId="0" borderId="8" xfId="0" applyNumberFormat="1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2" fillId="0" borderId="10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horizontal="left" vertical="center" wrapText="1" indent="5"/>
    </xf>
    <xf numFmtId="164" fontId="1" fillId="0" borderId="5" xfId="0" applyNumberFormat="1" applyFont="1" applyBorder="1" applyAlignment="1">
      <alignment vertical="center" wrapText="1"/>
    </xf>
    <xf numFmtId="164" fontId="1" fillId="0" borderId="10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8" xfId="0" applyNumberFormat="1" applyFont="1" applyBorder="1" applyAlignment="1">
      <alignment vertical="center" wrapText="1"/>
    </xf>
    <xf numFmtId="164" fontId="1" fillId="0" borderId="12" xfId="0" applyNumberFormat="1" applyFont="1" applyBorder="1" applyAlignment="1">
      <alignment vertical="center"/>
    </xf>
    <xf numFmtId="164" fontId="2" fillId="2" borderId="11" xfId="0" applyNumberFormat="1" applyFont="1" applyFill="1" applyBorder="1" applyAlignment="1">
      <alignment vertical="center"/>
    </xf>
    <xf numFmtId="164" fontId="2" fillId="2" borderId="13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4" fontId="2" fillId="0" borderId="8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1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left" vertical="center" indent="5"/>
    </xf>
    <xf numFmtId="164" fontId="1" fillId="0" borderId="10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4" fontId="1" fillId="0" borderId="10" xfId="0" applyNumberFormat="1" applyFont="1" applyBorder="1" applyAlignment="1">
      <alignment horizontal="justify" vertical="center"/>
    </xf>
    <xf numFmtId="164" fontId="1" fillId="0" borderId="10" xfId="0" applyNumberFormat="1" applyFont="1" applyBorder="1" applyAlignment="1">
      <alignment horizontal="left" vertical="center" indent="1"/>
    </xf>
    <xf numFmtId="164" fontId="1" fillId="3" borderId="5" xfId="0" applyNumberFormat="1" applyFont="1" applyFill="1" applyBorder="1" applyAlignment="1">
      <alignment vertical="center"/>
    </xf>
    <xf numFmtId="164" fontId="2" fillId="0" borderId="10" xfId="0" applyNumberFormat="1" applyFont="1" applyBorder="1" applyAlignment="1">
      <alignment horizontal="left" vertical="center" indent="1"/>
    </xf>
    <xf numFmtId="164" fontId="2" fillId="0" borderId="10" xfId="0" applyNumberFormat="1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left" vertical="center" wrapText="1" indent="1"/>
    </xf>
    <xf numFmtId="0" fontId="1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left" vertical="center" indent="3"/>
    </xf>
    <xf numFmtId="164" fontId="1" fillId="0" borderId="10" xfId="0" applyNumberFormat="1" applyFont="1" applyBorder="1" applyAlignment="1">
      <alignment horizontal="left" vertical="center" wrapText="1" indent="3"/>
    </xf>
    <xf numFmtId="164" fontId="1" fillId="0" borderId="10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1" fillId="0" borderId="10" xfId="0" applyNumberFormat="1" applyFont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justify" vertical="center"/>
    </xf>
    <xf numFmtId="164" fontId="1" fillId="0" borderId="16" xfId="0" applyNumberFormat="1" applyFont="1" applyBorder="1" applyAlignment="1">
      <alignment horizontal="left" vertical="center" indent="1"/>
    </xf>
    <xf numFmtId="164" fontId="1" fillId="0" borderId="17" xfId="0" applyNumberFormat="1" applyFont="1" applyBorder="1" applyAlignment="1">
      <alignment horizontal="right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justify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indent="3"/>
    </xf>
    <xf numFmtId="0" fontId="1" fillId="0" borderId="5" xfId="0" applyFont="1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164" fontId="1" fillId="0" borderId="16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164" fontId="2" fillId="0" borderId="2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164" fontId="1" fillId="0" borderId="9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6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1"/>
    </xf>
    <xf numFmtId="164" fontId="1" fillId="0" borderId="10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indent="2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 indent="2"/>
    </xf>
    <xf numFmtId="164" fontId="1" fillId="0" borderId="17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164" fontId="1" fillId="0" borderId="8" xfId="0" applyNumberFormat="1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left" vertical="center" wrapText="1"/>
    </xf>
    <xf numFmtId="164" fontId="2" fillId="0" borderId="10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6" xfId="0" applyFont="1" applyBorder="1" applyAlignment="1">
      <alignment horizontal="left" vertical="center" wrapText="1"/>
    </xf>
    <xf numFmtId="164" fontId="2" fillId="0" borderId="9" xfId="0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0" fontId="1" fillId="4" borderId="0" xfId="0" applyFont="1" applyFill="1"/>
    <xf numFmtId="4" fontId="1" fillId="0" borderId="0" xfId="0" applyNumberFormat="1" applyFont="1"/>
    <xf numFmtId="43" fontId="1" fillId="0" borderId="0" xfId="0" applyNumberFormat="1" applyFont="1"/>
    <xf numFmtId="0" fontId="2" fillId="4" borderId="0" xfId="0" applyFont="1" applyFill="1"/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 indent="1"/>
    </xf>
    <xf numFmtId="4" fontId="2" fillId="0" borderId="5" xfId="0" applyNumberFormat="1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left" vertical="center" wrapText="1" indent="3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center"/>
    </xf>
    <xf numFmtId="0" fontId="2" fillId="0" borderId="0" xfId="0" applyFont="1"/>
    <xf numFmtId="4" fontId="1" fillId="4" borderId="0" xfId="0" applyNumberFormat="1" applyFont="1" applyFill="1"/>
    <xf numFmtId="4" fontId="1" fillId="0" borderId="0" xfId="0" applyNumberFormat="1" applyFont="1" applyFill="1"/>
    <xf numFmtId="4" fontId="2" fillId="4" borderId="0" xfId="0" applyNumberFormat="1" applyFont="1" applyFill="1"/>
    <xf numFmtId="4" fontId="2" fillId="5" borderId="0" xfId="0" applyNumberFormat="1" applyFont="1" applyFill="1"/>
    <xf numFmtId="4" fontId="2" fillId="6" borderId="0" xfId="0" applyNumberFormat="1" applyFont="1" applyFill="1"/>
    <xf numFmtId="2" fontId="1" fillId="0" borderId="0" xfId="0" applyNumberFormat="1" applyFont="1" applyFill="1"/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2" fillId="0" borderId="10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right" vertical="center" wrapText="1"/>
    </xf>
    <xf numFmtId="43" fontId="2" fillId="0" borderId="0" xfId="0" applyNumberFormat="1" applyFont="1"/>
    <xf numFmtId="0" fontId="11" fillId="4" borderId="0" xfId="0" applyFont="1" applyFill="1"/>
    <xf numFmtId="0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2" fontId="1" fillId="4" borderId="0" xfId="0" applyNumberFormat="1" applyFont="1" applyFill="1"/>
    <xf numFmtId="0" fontId="2" fillId="2" borderId="3" xfId="0" applyFont="1" applyFill="1" applyBorder="1" applyAlignment="1">
      <alignment horizontal="center" vertical="center" wrapText="1"/>
    </xf>
    <xf numFmtId="4" fontId="2" fillId="7" borderId="0" xfId="0" applyNumberFormat="1" applyFont="1" applyFill="1"/>
    <xf numFmtId="0" fontId="2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4" borderId="5" xfId="0" applyNumberFormat="1" applyFont="1" applyFill="1" applyBorder="1" applyAlignment="1">
      <alignment horizontal="right" vertical="center" wrapText="1"/>
    </xf>
    <xf numFmtId="4" fontId="2" fillId="0" borderId="0" xfId="0" applyNumberFormat="1" applyFont="1"/>
    <xf numFmtId="0" fontId="2" fillId="0" borderId="10" xfId="0" applyFont="1" applyBorder="1" applyAlignment="1">
      <alignment horizontal="left" vertical="center" wrapText="1" indent="1"/>
    </xf>
    <xf numFmtId="165" fontId="2" fillId="0" borderId="5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 indent="3"/>
    </xf>
    <xf numFmtId="165" fontId="1" fillId="0" borderId="5" xfId="0" applyNumberFormat="1" applyFont="1" applyBorder="1" applyAlignment="1">
      <alignment horizontal="right" vertical="center" wrapText="1"/>
    </xf>
    <xf numFmtId="4" fontId="2" fillId="8" borderId="5" xfId="0" applyNumberFormat="1" applyFont="1" applyFill="1" applyBorder="1" applyAlignment="1">
      <alignment horizontal="right" vertical="center" wrapText="1"/>
    </xf>
    <xf numFmtId="0" fontId="2" fillId="4" borderId="26" xfId="0" applyFont="1" applyFill="1" applyBorder="1"/>
    <xf numFmtId="4" fontId="2" fillId="8" borderId="26" xfId="0" applyNumberFormat="1" applyFont="1" applyFill="1" applyBorder="1"/>
    <xf numFmtId="4" fontId="2" fillId="8" borderId="27" xfId="0" applyNumberFormat="1" applyFont="1" applyFill="1" applyBorder="1"/>
    <xf numFmtId="2" fontId="1" fillId="0" borderId="0" xfId="0" applyNumberFormat="1" applyFont="1"/>
    <xf numFmtId="0" fontId="1" fillId="0" borderId="10" xfId="0" applyFont="1" applyBorder="1"/>
    <xf numFmtId="4" fontId="1" fillId="0" borderId="10" xfId="0" applyNumberFormat="1" applyFont="1" applyBorder="1"/>
    <xf numFmtId="2" fontId="1" fillId="0" borderId="10" xfId="0" applyNumberFormat="1" applyFont="1" applyBorder="1"/>
    <xf numFmtId="0" fontId="2" fillId="0" borderId="0" xfId="0" applyNumberFormat="1" applyFont="1" applyAlignment="1">
      <alignment horizontal="center"/>
    </xf>
    <xf numFmtId="164" fontId="1" fillId="0" borderId="9" xfId="0" applyNumberFormat="1" applyFont="1" applyBorder="1" applyAlignment="1">
      <alignment horizontal="right" vertical="center" wrapText="1"/>
    </xf>
    <xf numFmtId="10" fontId="1" fillId="0" borderId="0" xfId="0" applyNumberFormat="1" applyFont="1"/>
    <xf numFmtId="0" fontId="1" fillId="0" borderId="10" xfId="0" applyFont="1" applyFill="1" applyBorder="1" applyAlignment="1">
      <alignment horizontal="justify" vertical="center" wrapText="1"/>
    </xf>
    <xf numFmtId="4" fontId="1" fillId="0" borderId="5" xfId="0" applyNumberFormat="1" applyFont="1" applyFill="1" applyBorder="1" applyAlignment="1">
      <alignment horizontal="justify" vertical="center" wrapText="1"/>
    </xf>
    <xf numFmtId="4" fontId="2" fillId="0" borderId="5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wrapText="1" indent="4"/>
    </xf>
    <xf numFmtId="4" fontId="1" fillId="0" borderId="5" xfId="0" applyNumberFormat="1" applyFont="1" applyFill="1" applyBorder="1" applyAlignment="1">
      <alignment vertical="center"/>
    </xf>
    <xf numFmtId="0" fontId="1" fillId="0" borderId="9" xfId="0" applyFont="1" applyFill="1" applyBorder="1" applyAlignment="1">
      <alignment horizontal="justify" vertical="center" wrapText="1"/>
    </xf>
    <xf numFmtId="4" fontId="1" fillId="0" borderId="8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4" fontId="1" fillId="0" borderId="14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wrapText="1"/>
    </xf>
    <xf numFmtId="4" fontId="1" fillId="5" borderId="0" xfId="0" applyNumberFormat="1" applyFont="1" applyFill="1"/>
    <xf numFmtId="4" fontId="1" fillId="8" borderId="0" xfId="0" applyNumberFormat="1" applyFont="1" applyFill="1"/>
    <xf numFmtId="0" fontId="2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165" fontId="2" fillId="0" borderId="5" xfId="0" applyNumberFormat="1" applyFont="1" applyBorder="1" applyAlignment="1">
      <alignment vertical="center"/>
    </xf>
    <xf numFmtId="0" fontId="1" fillId="0" borderId="10" xfId="0" applyFont="1" applyBorder="1" applyAlignment="1">
      <alignment horizontal="justify" vertical="center"/>
    </xf>
    <xf numFmtId="165" fontId="1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horizontal="justify" vertical="center"/>
    </xf>
    <xf numFmtId="165" fontId="1" fillId="0" borderId="8" xfId="0" applyNumberFormat="1" applyFont="1" applyBorder="1" applyAlignment="1">
      <alignment vertical="center"/>
    </xf>
    <xf numFmtId="165" fontId="1" fillId="0" borderId="0" xfId="0" applyNumberFormat="1" applyFont="1"/>
    <xf numFmtId="165" fontId="1" fillId="0" borderId="5" xfId="0" applyNumberFormat="1" applyFont="1" applyFill="1" applyBorder="1" applyAlignment="1">
      <alignment vertical="center"/>
    </xf>
    <xf numFmtId="4" fontId="1" fillId="0" borderId="10" xfId="0" applyNumberFormat="1" applyFont="1" applyFill="1" applyBorder="1"/>
    <xf numFmtId="7" fontId="1" fillId="0" borderId="0" xfId="0" applyNumberFormat="1" applyFont="1"/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9525</xdr:rowOff>
    </xdr:from>
    <xdr:to>
      <xdr:col>1</xdr:col>
      <xdr:colOff>2700000</xdr:colOff>
      <xdr:row>50</xdr:row>
      <xdr:rowOff>142875</xdr:rowOff>
    </xdr:to>
    <xdr:sp macro="" textlink="">
      <xdr:nvSpPr>
        <xdr:cNvPr id="2" name="1 Rectángulo"/>
        <xdr:cNvSpPr/>
      </xdr:nvSpPr>
      <xdr:spPr>
        <a:xfrm>
          <a:off x="247650" y="7696200"/>
          <a:ext cx="2700000" cy="1590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ALMA SÁNCHEZ ALCÁNTARA</a:t>
          </a:r>
        </a:p>
      </xdr:txBody>
    </xdr:sp>
    <xdr:clientData/>
  </xdr:twoCellAnchor>
  <xdr:twoCellAnchor>
    <xdr:from>
      <xdr:col>1</xdr:col>
      <xdr:colOff>3133726</xdr:colOff>
      <xdr:row>41</xdr:row>
      <xdr:rowOff>0</xdr:rowOff>
    </xdr:from>
    <xdr:to>
      <xdr:col>4</xdr:col>
      <xdr:colOff>547351</xdr:colOff>
      <xdr:row>50</xdr:row>
      <xdr:rowOff>142875</xdr:rowOff>
    </xdr:to>
    <xdr:sp macro="" textlink="">
      <xdr:nvSpPr>
        <xdr:cNvPr id="3" name="2 Rectángulo"/>
        <xdr:cNvSpPr/>
      </xdr:nvSpPr>
      <xdr:spPr>
        <a:xfrm>
          <a:off x="3381376" y="7686675"/>
          <a:ext cx="2614275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SUBDIRECTOR DE SERVICIOS ADMINISTRATIVOS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RAFAEL SÁNCHEZ MANJARREZ</a:t>
          </a:r>
        </a:p>
      </xdr:txBody>
    </xdr:sp>
    <xdr:clientData/>
  </xdr:twoCellAnchor>
  <xdr:twoCellAnchor>
    <xdr:from>
      <xdr:col>4</xdr:col>
      <xdr:colOff>866776</xdr:colOff>
      <xdr:row>41</xdr:row>
      <xdr:rowOff>0</xdr:rowOff>
    </xdr:from>
    <xdr:to>
      <xdr:col>8</xdr:col>
      <xdr:colOff>23476</xdr:colOff>
      <xdr:row>50</xdr:row>
      <xdr:rowOff>142875</xdr:rowOff>
    </xdr:to>
    <xdr:sp macro="" textlink="">
      <xdr:nvSpPr>
        <xdr:cNvPr id="4" name="3 Rectángulo"/>
        <xdr:cNvSpPr/>
      </xdr:nvSpPr>
      <xdr:spPr>
        <a:xfrm>
          <a:off x="6315076" y="7686675"/>
          <a:ext cx="2700000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 DEL DEPARTAMENTO DE 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PLANEACIÓN, PROGRAMACIÓN Y PRESUPUESTO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REINA CARREÓN HERNÁNDEZ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9525</xdr:rowOff>
    </xdr:from>
    <xdr:to>
      <xdr:col>1</xdr:col>
      <xdr:colOff>2700000</xdr:colOff>
      <xdr:row>50</xdr:row>
      <xdr:rowOff>142875</xdr:rowOff>
    </xdr:to>
    <xdr:sp macro="" textlink="">
      <xdr:nvSpPr>
        <xdr:cNvPr id="2" name="1 Rectángulo"/>
        <xdr:cNvSpPr/>
      </xdr:nvSpPr>
      <xdr:spPr>
        <a:xfrm>
          <a:off x="247650" y="8181975"/>
          <a:ext cx="2700000" cy="1590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ALMA SÁNCHEZ ALCÁNTARA</a:t>
          </a:r>
        </a:p>
      </xdr:txBody>
    </xdr:sp>
    <xdr:clientData/>
  </xdr:twoCellAnchor>
  <xdr:twoCellAnchor>
    <xdr:from>
      <xdr:col>1</xdr:col>
      <xdr:colOff>3133726</xdr:colOff>
      <xdr:row>41</xdr:row>
      <xdr:rowOff>0</xdr:rowOff>
    </xdr:from>
    <xdr:to>
      <xdr:col>4</xdr:col>
      <xdr:colOff>547351</xdr:colOff>
      <xdr:row>50</xdr:row>
      <xdr:rowOff>142875</xdr:rowOff>
    </xdr:to>
    <xdr:sp macro="" textlink="">
      <xdr:nvSpPr>
        <xdr:cNvPr id="3" name="2 Rectángulo"/>
        <xdr:cNvSpPr/>
      </xdr:nvSpPr>
      <xdr:spPr>
        <a:xfrm>
          <a:off x="3381376" y="8172450"/>
          <a:ext cx="2700000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SUBDIRECTOR DE SERVICIOS ADMINISTRATIVOS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RAFAEL SÁNCHEZ MANJARREZ</a:t>
          </a:r>
        </a:p>
      </xdr:txBody>
    </xdr:sp>
    <xdr:clientData/>
  </xdr:twoCellAnchor>
  <xdr:twoCellAnchor>
    <xdr:from>
      <xdr:col>4</xdr:col>
      <xdr:colOff>866776</xdr:colOff>
      <xdr:row>41</xdr:row>
      <xdr:rowOff>0</xdr:rowOff>
    </xdr:from>
    <xdr:to>
      <xdr:col>8</xdr:col>
      <xdr:colOff>23476</xdr:colOff>
      <xdr:row>50</xdr:row>
      <xdr:rowOff>142875</xdr:rowOff>
    </xdr:to>
    <xdr:sp macro="" textlink="">
      <xdr:nvSpPr>
        <xdr:cNvPr id="4" name="3 Rectángulo"/>
        <xdr:cNvSpPr/>
      </xdr:nvSpPr>
      <xdr:spPr>
        <a:xfrm>
          <a:off x="6400801" y="8172450"/>
          <a:ext cx="2700000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 DEL DEPARTAMENTO DE 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PLANEACIÓN, PROGRAMACIÓN Y PRESUPUESTO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REINA CARREÓN HERNÁNDEZ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9525</xdr:rowOff>
    </xdr:from>
    <xdr:to>
      <xdr:col>1</xdr:col>
      <xdr:colOff>2520000</xdr:colOff>
      <xdr:row>43</xdr:row>
      <xdr:rowOff>142875</xdr:rowOff>
    </xdr:to>
    <xdr:sp macro="" textlink="">
      <xdr:nvSpPr>
        <xdr:cNvPr id="2" name="1 Rectángulo"/>
        <xdr:cNvSpPr/>
      </xdr:nvSpPr>
      <xdr:spPr>
        <a:xfrm>
          <a:off x="314325" y="5657850"/>
          <a:ext cx="2520000" cy="15906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DIRECTORA GENERAL 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LIC. ALMA SÁNCHEZ ALCÁNTARA</a:t>
          </a:r>
        </a:p>
      </xdr:txBody>
    </xdr:sp>
    <xdr:clientData/>
  </xdr:twoCellAnchor>
  <xdr:twoCellAnchor>
    <xdr:from>
      <xdr:col>1</xdr:col>
      <xdr:colOff>2609851</xdr:colOff>
      <xdr:row>34</xdr:row>
      <xdr:rowOff>0</xdr:rowOff>
    </xdr:from>
    <xdr:to>
      <xdr:col>4</xdr:col>
      <xdr:colOff>700726</xdr:colOff>
      <xdr:row>43</xdr:row>
      <xdr:rowOff>142875</xdr:rowOff>
    </xdr:to>
    <xdr:sp macro="" textlink="">
      <xdr:nvSpPr>
        <xdr:cNvPr id="3" name="2 Rectángulo"/>
        <xdr:cNvSpPr/>
      </xdr:nvSpPr>
      <xdr:spPr>
        <a:xfrm>
          <a:off x="2924176" y="5648325"/>
          <a:ext cx="2520000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SUBDIRECTOR DE SERVICIOS ADMINISTRATIVOS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RAFAEL SÁNCHEZ MANJARREZ</a:t>
          </a:r>
        </a:p>
      </xdr:txBody>
    </xdr:sp>
    <xdr:clientData/>
  </xdr:twoCellAnchor>
  <xdr:twoCellAnchor>
    <xdr:from>
      <xdr:col>5</xdr:col>
      <xdr:colOff>1</xdr:colOff>
      <xdr:row>34</xdr:row>
      <xdr:rowOff>0</xdr:rowOff>
    </xdr:from>
    <xdr:to>
      <xdr:col>8</xdr:col>
      <xdr:colOff>14926</xdr:colOff>
      <xdr:row>43</xdr:row>
      <xdr:rowOff>142875</xdr:rowOff>
    </xdr:to>
    <xdr:sp macro="" textlink="">
      <xdr:nvSpPr>
        <xdr:cNvPr id="4" name="3 Rectángulo"/>
        <xdr:cNvSpPr/>
      </xdr:nvSpPr>
      <xdr:spPr>
        <a:xfrm>
          <a:off x="5514976" y="5648325"/>
          <a:ext cx="2520000" cy="16002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JEFA DEL DEPARTAMENTO DE 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PLANEACIÓN, PROGRAMACIÓN Y PRESUPUESTO</a:t>
          </a: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s-MX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</a:t>
          </a:r>
        </a:p>
        <a:p>
          <a:pPr algn="ctr"/>
          <a:r>
            <a:rPr lang="es-MX" sz="9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C.P. REINA CARREÓN HERNÁNDEZ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1:N48"/>
  <sheetViews>
    <sheetView workbookViewId="0">
      <pane ySplit="8" topLeftCell="A9" activePane="bottomLeft" state="frozen"/>
      <selection pane="bottomLeft" activeCell="M12" sqref="M12"/>
    </sheetView>
  </sheetViews>
  <sheetFormatPr baseColWidth="10" defaultColWidth="11" defaultRowHeight="12.75" x14ac:dyDescent="0.2"/>
  <cols>
    <col min="1" max="1" width="3.7109375" style="1" customWidth="1"/>
    <col min="2" max="2" width="51.42578125" style="1" customWidth="1"/>
    <col min="3" max="8" width="13.28515625" style="1" customWidth="1"/>
    <col min="9" max="256" width="11" style="1"/>
    <col min="257" max="257" width="3.7109375" style="1" customWidth="1"/>
    <col min="258" max="258" width="51.42578125" style="1" customWidth="1"/>
    <col min="259" max="264" width="13.28515625" style="1" customWidth="1"/>
    <col min="265" max="512" width="11" style="1"/>
    <col min="513" max="513" width="3.7109375" style="1" customWidth="1"/>
    <col min="514" max="514" width="51.42578125" style="1" customWidth="1"/>
    <col min="515" max="520" width="13.28515625" style="1" customWidth="1"/>
    <col min="521" max="768" width="11" style="1"/>
    <col min="769" max="769" width="3.7109375" style="1" customWidth="1"/>
    <col min="770" max="770" width="51.42578125" style="1" customWidth="1"/>
    <col min="771" max="776" width="13.28515625" style="1" customWidth="1"/>
    <col min="777" max="1024" width="11" style="1"/>
    <col min="1025" max="1025" width="3.7109375" style="1" customWidth="1"/>
    <col min="1026" max="1026" width="51.42578125" style="1" customWidth="1"/>
    <col min="1027" max="1032" width="13.28515625" style="1" customWidth="1"/>
    <col min="1033" max="1280" width="11" style="1"/>
    <col min="1281" max="1281" width="3.7109375" style="1" customWidth="1"/>
    <col min="1282" max="1282" width="51.42578125" style="1" customWidth="1"/>
    <col min="1283" max="1288" width="13.28515625" style="1" customWidth="1"/>
    <col min="1289" max="1536" width="11" style="1"/>
    <col min="1537" max="1537" width="3.7109375" style="1" customWidth="1"/>
    <col min="1538" max="1538" width="51.42578125" style="1" customWidth="1"/>
    <col min="1539" max="1544" width="13.28515625" style="1" customWidth="1"/>
    <col min="1545" max="1792" width="11" style="1"/>
    <col min="1793" max="1793" width="3.7109375" style="1" customWidth="1"/>
    <col min="1794" max="1794" width="51.42578125" style="1" customWidth="1"/>
    <col min="1795" max="1800" width="13.28515625" style="1" customWidth="1"/>
    <col min="1801" max="2048" width="11" style="1"/>
    <col min="2049" max="2049" width="3.7109375" style="1" customWidth="1"/>
    <col min="2050" max="2050" width="51.42578125" style="1" customWidth="1"/>
    <col min="2051" max="2056" width="13.28515625" style="1" customWidth="1"/>
    <col min="2057" max="2304" width="11" style="1"/>
    <col min="2305" max="2305" width="3.7109375" style="1" customWidth="1"/>
    <col min="2306" max="2306" width="51.42578125" style="1" customWidth="1"/>
    <col min="2307" max="2312" width="13.28515625" style="1" customWidth="1"/>
    <col min="2313" max="2560" width="11" style="1"/>
    <col min="2561" max="2561" width="3.7109375" style="1" customWidth="1"/>
    <col min="2562" max="2562" width="51.42578125" style="1" customWidth="1"/>
    <col min="2563" max="2568" width="13.28515625" style="1" customWidth="1"/>
    <col min="2569" max="2816" width="11" style="1"/>
    <col min="2817" max="2817" width="3.7109375" style="1" customWidth="1"/>
    <col min="2818" max="2818" width="51.42578125" style="1" customWidth="1"/>
    <col min="2819" max="2824" width="13.28515625" style="1" customWidth="1"/>
    <col min="2825" max="3072" width="11" style="1"/>
    <col min="3073" max="3073" width="3.7109375" style="1" customWidth="1"/>
    <col min="3074" max="3074" width="51.42578125" style="1" customWidth="1"/>
    <col min="3075" max="3080" width="13.28515625" style="1" customWidth="1"/>
    <col min="3081" max="3328" width="11" style="1"/>
    <col min="3329" max="3329" width="3.7109375" style="1" customWidth="1"/>
    <col min="3330" max="3330" width="51.42578125" style="1" customWidth="1"/>
    <col min="3331" max="3336" width="13.28515625" style="1" customWidth="1"/>
    <col min="3337" max="3584" width="11" style="1"/>
    <col min="3585" max="3585" width="3.7109375" style="1" customWidth="1"/>
    <col min="3586" max="3586" width="51.42578125" style="1" customWidth="1"/>
    <col min="3587" max="3592" width="13.28515625" style="1" customWidth="1"/>
    <col min="3593" max="3840" width="11" style="1"/>
    <col min="3841" max="3841" width="3.7109375" style="1" customWidth="1"/>
    <col min="3842" max="3842" width="51.42578125" style="1" customWidth="1"/>
    <col min="3843" max="3848" width="13.28515625" style="1" customWidth="1"/>
    <col min="3849" max="4096" width="11" style="1"/>
    <col min="4097" max="4097" width="3.7109375" style="1" customWidth="1"/>
    <col min="4098" max="4098" width="51.42578125" style="1" customWidth="1"/>
    <col min="4099" max="4104" width="13.28515625" style="1" customWidth="1"/>
    <col min="4105" max="4352" width="11" style="1"/>
    <col min="4353" max="4353" width="3.7109375" style="1" customWidth="1"/>
    <col min="4354" max="4354" width="51.42578125" style="1" customWidth="1"/>
    <col min="4355" max="4360" width="13.28515625" style="1" customWidth="1"/>
    <col min="4361" max="4608" width="11" style="1"/>
    <col min="4609" max="4609" width="3.7109375" style="1" customWidth="1"/>
    <col min="4610" max="4610" width="51.42578125" style="1" customWidth="1"/>
    <col min="4611" max="4616" width="13.28515625" style="1" customWidth="1"/>
    <col min="4617" max="4864" width="11" style="1"/>
    <col min="4865" max="4865" width="3.7109375" style="1" customWidth="1"/>
    <col min="4866" max="4866" width="51.42578125" style="1" customWidth="1"/>
    <col min="4867" max="4872" width="13.28515625" style="1" customWidth="1"/>
    <col min="4873" max="5120" width="11" style="1"/>
    <col min="5121" max="5121" width="3.7109375" style="1" customWidth="1"/>
    <col min="5122" max="5122" width="51.42578125" style="1" customWidth="1"/>
    <col min="5123" max="5128" width="13.28515625" style="1" customWidth="1"/>
    <col min="5129" max="5376" width="11" style="1"/>
    <col min="5377" max="5377" width="3.7109375" style="1" customWidth="1"/>
    <col min="5378" max="5378" width="51.42578125" style="1" customWidth="1"/>
    <col min="5379" max="5384" width="13.28515625" style="1" customWidth="1"/>
    <col min="5385" max="5632" width="11" style="1"/>
    <col min="5633" max="5633" width="3.7109375" style="1" customWidth="1"/>
    <col min="5634" max="5634" width="51.42578125" style="1" customWidth="1"/>
    <col min="5635" max="5640" width="13.28515625" style="1" customWidth="1"/>
    <col min="5641" max="5888" width="11" style="1"/>
    <col min="5889" max="5889" width="3.7109375" style="1" customWidth="1"/>
    <col min="5890" max="5890" width="51.42578125" style="1" customWidth="1"/>
    <col min="5891" max="5896" width="13.28515625" style="1" customWidth="1"/>
    <col min="5897" max="6144" width="11" style="1"/>
    <col min="6145" max="6145" width="3.7109375" style="1" customWidth="1"/>
    <col min="6146" max="6146" width="51.42578125" style="1" customWidth="1"/>
    <col min="6147" max="6152" width="13.28515625" style="1" customWidth="1"/>
    <col min="6153" max="6400" width="11" style="1"/>
    <col min="6401" max="6401" width="3.7109375" style="1" customWidth="1"/>
    <col min="6402" max="6402" width="51.42578125" style="1" customWidth="1"/>
    <col min="6403" max="6408" width="13.28515625" style="1" customWidth="1"/>
    <col min="6409" max="6656" width="11" style="1"/>
    <col min="6657" max="6657" width="3.7109375" style="1" customWidth="1"/>
    <col min="6658" max="6658" width="51.42578125" style="1" customWidth="1"/>
    <col min="6659" max="6664" width="13.28515625" style="1" customWidth="1"/>
    <col min="6665" max="6912" width="11" style="1"/>
    <col min="6913" max="6913" width="3.7109375" style="1" customWidth="1"/>
    <col min="6914" max="6914" width="51.42578125" style="1" customWidth="1"/>
    <col min="6915" max="6920" width="13.28515625" style="1" customWidth="1"/>
    <col min="6921" max="7168" width="11" style="1"/>
    <col min="7169" max="7169" width="3.7109375" style="1" customWidth="1"/>
    <col min="7170" max="7170" width="51.42578125" style="1" customWidth="1"/>
    <col min="7171" max="7176" width="13.28515625" style="1" customWidth="1"/>
    <col min="7177" max="7424" width="11" style="1"/>
    <col min="7425" max="7425" width="3.7109375" style="1" customWidth="1"/>
    <col min="7426" max="7426" width="51.42578125" style="1" customWidth="1"/>
    <col min="7427" max="7432" width="13.28515625" style="1" customWidth="1"/>
    <col min="7433" max="7680" width="11" style="1"/>
    <col min="7681" max="7681" width="3.7109375" style="1" customWidth="1"/>
    <col min="7682" max="7682" width="51.42578125" style="1" customWidth="1"/>
    <col min="7683" max="7688" width="13.28515625" style="1" customWidth="1"/>
    <col min="7689" max="7936" width="11" style="1"/>
    <col min="7937" max="7937" width="3.7109375" style="1" customWidth="1"/>
    <col min="7938" max="7938" width="51.42578125" style="1" customWidth="1"/>
    <col min="7939" max="7944" width="13.28515625" style="1" customWidth="1"/>
    <col min="7945" max="8192" width="11" style="1"/>
    <col min="8193" max="8193" width="3.7109375" style="1" customWidth="1"/>
    <col min="8194" max="8194" width="51.42578125" style="1" customWidth="1"/>
    <col min="8195" max="8200" width="13.28515625" style="1" customWidth="1"/>
    <col min="8201" max="8448" width="11" style="1"/>
    <col min="8449" max="8449" width="3.7109375" style="1" customWidth="1"/>
    <col min="8450" max="8450" width="51.42578125" style="1" customWidth="1"/>
    <col min="8451" max="8456" width="13.28515625" style="1" customWidth="1"/>
    <col min="8457" max="8704" width="11" style="1"/>
    <col min="8705" max="8705" width="3.7109375" style="1" customWidth="1"/>
    <col min="8706" max="8706" width="51.42578125" style="1" customWidth="1"/>
    <col min="8707" max="8712" width="13.28515625" style="1" customWidth="1"/>
    <col min="8713" max="8960" width="11" style="1"/>
    <col min="8961" max="8961" width="3.7109375" style="1" customWidth="1"/>
    <col min="8962" max="8962" width="51.42578125" style="1" customWidth="1"/>
    <col min="8963" max="8968" width="13.28515625" style="1" customWidth="1"/>
    <col min="8969" max="9216" width="11" style="1"/>
    <col min="9217" max="9217" width="3.7109375" style="1" customWidth="1"/>
    <col min="9218" max="9218" width="51.42578125" style="1" customWidth="1"/>
    <col min="9219" max="9224" width="13.28515625" style="1" customWidth="1"/>
    <col min="9225" max="9472" width="11" style="1"/>
    <col min="9473" max="9473" width="3.7109375" style="1" customWidth="1"/>
    <col min="9474" max="9474" width="51.42578125" style="1" customWidth="1"/>
    <col min="9475" max="9480" width="13.28515625" style="1" customWidth="1"/>
    <col min="9481" max="9728" width="11" style="1"/>
    <col min="9729" max="9729" width="3.7109375" style="1" customWidth="1"/>
    <col min="9730" max="9730" width="51.42578125" style="1" customWidth="1"/>
    <col min="9731" max="9736" width="13.28515625" style="1" customWidth="1"/>
    <col min="9737" max="9984" width="11" style="1"/>
    <col min="9985" max="9985" width="3.7109375" style="1" customWidth="1"/>
    <col min="9986" max="9986" width="51.42578125" style="1" customWidth="1"/>
    <col min="9987" max="9992" width="13.28515625" style="1" customWidth="1"/>
    <col min="9993" max="10240" width="11" style="1"/>
    <col min="10241" max="10241" width="3.7109375" style="1" customWidth="1"/>
    <col min="10242" max="10242" width="51.42578125" style="1" customWidth="1"/>
    <col min="10243" max="10248" width="13.28515625" style="1" customWidth="1"/>
    <col min="10249" max="10496" width="11" style="1"/>
    <col min="10497" max="10497" width="3.7109375" style="1" customWidth="1"/>
    <col min="10498" max="10498" width="51.42578125" style="1" customWidth="1"/>
    <col min="10499" max="10504" width="13.28515625" style="1" customWidth="1"/>
    <col min="10505" max="10752" width="11" style="1"/>
    <col min="10753" max="10753" width="3.7109375" style="1" customWidth="1"/>
    <col min="10754" max="10754" width="51.42578125" style="1" customWidth="1"/>
    <col min="10755" max="10760" width="13.28515625" style="1" customWidth="1"/>
    <col min="10761" max="11008" width="11" style="1"/>
    <col min="11009" max="11009" width="3.7109375" style="1" customWidth="1"/>
    <col min="11010" max="11010" width="51.42578125" style="1" customWidth="1"/>
    <col min="11011" max="11016" width="13.28515625" style="1" customWidth="1"/>
    <col min="11017" max="11264" width="11" style="1"/>
    <col min="11265" max="11265" width="3.7109375" style="1" customWidth="1"/>
    <col min="11266" max="11266" width="51.42578125" style="1" customWidth="1"/>
    <col min="11267" max="11272" width="13.28515625" style="1" customWidth="1"/>
    <col min="11273" max="11520" width="11" style="1"/>
    <col min="11521" max="11521" width="3.7109375" style="1" customWidth="1"/>
    <col min="11522" max="11522" width="51.42578125" style="1" customWidth="1"/>
    <col min="11523" max="11528" width="13.28515625" style="1" customWidth="1"/>
    <col min="11529" max="11776" width="11" style="1"/>
    <col min="11777" max="11777" width="3.7109375" style="1" customWidth="1"/>
    <col min="11778" max="11778" width="51.42578125" style="1" customWidth="1"/>
    <col min="11779" max="11784" width="13.28515625" style="1" customWidth="1"/>
    <col min="11785" max="12032" width="11" style="1"/>
    <col min="12033" max="12033" width="3.7109375" style="1" customWidth="1"/>
    <col min="12034" max="12034" width="51.42578125" style="1" customWidth="1"/>
    <col min="12035" max="12040" width="13.28515625" style="1" customWidth="1"/>
    <col min="12041" max="12288" width="11" style="1"/>
    <col min="12289" max="12289" width="3.7109375" style="1" customWidth="1"/>
    <col min="12290" max="12290" width="51.42578125" style="1" customWidth="1"/>
    <col min="12291" max="12296" width="13.28515625" style="1" customWidth="1"/>
    <col min="12297" max="12544" width="11" style="1"/>
    <col min="12545" max="12545" width="3.7109375" style="1" customWidth="1"/>
    <col min="12546" max="12546" width="51.42578125" style="1" customWidth="1"/>
    <col min="12547" max="12552" width="13.28515625" style="1" customWidth="1"/>
    <col min="12553" max="12800" width="11" style="1"/>
    <col min="12801" max="12801" width="3.7109375" style="1" customWidth="1"/>
    <col min="12802" max="12802" width="51.42578125" style="1" customWidth="1"/>
    <col min="12803" max="12808" width="13.28515625" style="1" customWidth="1"/>
    <col min="12809" max="13056" width="11" style="1"/>
    <col min="13057" max="13057" width="3.7109375" style="1" customWidth="1"/>
    <col min="13058" max="13058" width="51.42578125" style="1" customWidth="1"/>
    <col min="13059" max="13064" width="13.28515625" style="1" customWidth="1"/>
    <col min="13065" max="13312" width="11" style="1"/>
    <col min="13313" max="13313" width="3.7109375" style="1" customWidth="1"/>
    <col min="13314" max="13314" width="51.42578125" style="1" customWidth="1"/>
    <col min="13315" max="13320" width="13.28515625" style="1" customWidth="1"/>
    <col min="13321" max="13568" width="11" style="1"/>
    <col min="13569" max="13569" width="3.7109375" style="1" customWidth="1"/>
    <col min="13570" max="13570" width="51.42578125" style="1" customWidth="1"/>
    <col min="13571" max="13576" width="13.28515625" style="1" customWidth="1"/>
    <col min="13577" max="13824" width="11" style="1"/>
    <col min="13825" max="13825" width="3.7109375" style="1" customWidth="1"/>
    <col min="13826" max="13826" width="51.42578125" style="1" customWidth="1"/>
    <col min="13827" max="13832" width="13.28515625" style="1" customWidth="1"/>
    <col min="13833" max="14080" width="11" style="1"/>
    <col min="14081" max="14081" width="3.7109375" style="1" customWidth="1"/>
    <col min="14082" max="14082" width="51.42578125" style="1" customWidth="1"/>
    <col min="14083" max="14088" width="13.28515625" style="1" customWidth="1"/>
    <col min="14089" max="14336" width="11" style="1"/>
    <col min="14337" max="14337" width="3.7109375" style="1" customWidth="1"/>
    <col min="14338" max="14338" width="51.42578125" style="1" customWidth="1"/>
    <col min="14339" max="14344" width="13.28515625" style="1" customWidth="1"/>
    <col min="14345" max="14592" width="11" style="1"/>
    <col min="14593" max="14593" width="3.7109375" style="1" customWidth="1"/>
    <col min="14594" max="14594" width="51.42578125" style="1" customWidth="1"/>
    <col min="14595" max="14600" width="13.28515625" style="1" customWidth="1"/>
    <col min="14601" max="14848" width="11" style="1"/>
    <col min="14849" max="14849" width="3.7109375" style="1" customWidth="1"/>
    <col min="14850" max="14850" width="51.42578125" style="1" customWidth="1"/>
    <col min="14851" max="14856" width="13.28515625" style="1" customWidth="1"/>
    <col min="14857" max="15104" width="11" style="1"/>
    <col min="15105" max="15105" width="3.7109375" style="1" customWidth="1"/>
    <col min="15106" max="15106" width="51.42578125" style="1" customWidth="1"/>
    <col min="15107" max="15112" width="13.28515625" style="1" customWidth="1"/>
    <col min="15113" max="15360" width="11" style="1"/>
    <col min="15361" max="15361" width="3.7109375" style="1" customWidth="1"/>
    <col min="15362" max="15362" width="51.42578125" style="1" customWidth="1"/>
    <col min="15363" max="15368" width="13.28515625" style="1" customWidth="1"/>
    <col min="15369" max="15616" width="11" style="1"/>
    <col min="15617" max="15617" width="3.7109375" style="1" customWidth="1"/>
    <col min="15618" max="15618" width="51.42578125" style="1" customWidth="1"/>
    <col min="15619" max="15624" width="13.28515625" style="1" customWidth="1"/>
    <col min="15625" max="15872" width="11" style="1"/>
    <col min="15873" max="15873" width="3.7109375" style="1" customWidth="1"/>
    <col min="15874" max="15874" width="51.42578125" style="1" customWidth="1"/>
    <col min="15875" max="15880" width="13.28515625" style="1" customWidth="1"/>
    <col min="15881" max="16128" width="11" style="1"/>
    <col min="16129" max="16129" width="3.7109375" style="1" customWidth="1"/>
    <col min="16130" max="16130" width="51.42578125" style="1" customWidth="1"/>
    <col min="16131" max="16136" width="13.28515625" style="1" customWidth="1"/>
    <col min="16137" max="16384" width="11" style="1"/>
  </cols>
  <sheetData>
    <row r="1" spans="2:14" ht="13.5" thickBot="1" x14ac:dyDescent="0.25"/>
    <row r="2" spans="2:14" x14ac:dyDescent="0.2">
      <c r="B2" s="3" t="s">
        <v>454</v>
      </c>
      <c r="C2" s="4"/>
      <c r="D2" s="4"/>
      <c r="E2" s="4"/>
      <c r="F2" s="4"/>
      <c r="G2" s="4"/>
      <c r="H2" s="5"/>
    </row>
    <row r="3" spans="2:14" x14ac:dyDescent="0.2">
      <c r="B3" s="71" t="s">
        <v>518</v>
      </c>
      <c r="C3" s="72"/>
      <c r="D3" s="72"/>
      <c r="E3" s="72"/>
      <c r="F3" s="72"/>
      <c r="G3" s="72"/>
      <c r="H3" s="73"/>
    </row>
    <row r="4" spans="2:14" ht="15" customHeight="1" x14ac:dyDescent="0.2">
      <c r="B4" s="71" t="s">
        <v>519</v>
      </c>
      <c r="C4" s="72"/>
      <c r="D4" s="72"/>
      <c r="E4" s="72"/>
      <c r="F4" s="72"/>
      <c r="G4" s="72"/>
      <c r="H4" s="73"/>
    </row>
    <row r="5" spans="2:14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14" ht="15.75" customHeight="1" x14ac:dyDescent="0.2">
      <c r="B6" s="126" t="s">
        <v>458</v>
      </c>
      <c r="C6" s="80" t="s">
        <v>520</v>
      </c>
      <c r="D6" s="80" t="s">
        <v>521</v>
      </c>
      <c r="E6" s="80" t="s">
        <v>522</v>
      </c>
      <c r="F6" s="80" t="s">
        <v>523</v>
      </c>
      <c r="G6" s="80" t="s">
        <v>524</v>
      </c>
      <c r="H6" s="80" t="s">
        <v>525</v>
      </c>
    </row>
    <row r="7" spans="2:14" ht="24" customHeight="1" x14ac:dyDescent="0.2">
      <c r="B7" s="128"/>
      <c r="C7" s="188"/>
      <c r="D7" s="188"/>
      <c r="E7" s="188"/>
      <c r="F7" s="188"/>
      <c r="G7" s="188"/>
      <c r="H7" s="188"/>
    </row>
    <row r="8" spans="2:14" ht="23.25" customHeight="1" thickBot="1" x14ac:dyDescent="0.25">
      <c r="B8" s="130"/>
      <c r="C8" s="214">
        <v>2014</v>
      </c>
      <c r="D8" s="214">
        <v>2015</v>
      </c>
      <c r="E8" s="214">
        <v>2016</v>
      </c>
      <c r="F8" s="214">
        <v>2017</v>
      </c>
      <c r="G8" s="214">
        <v>2018</v>
      </c>
      <c r="H8" s="214">
        <v>2019</v>
      </c>
    </row>
    <row r="9" spans="2:14" x14ac:dyDescent="0.2">
      <c r="B9" s="258"/>
      <c r="C9" s="259"/>
      <c r="D9" s="259"/>
      <c r="E9" s="259"/>
      <c r="F9" s="259"/>
      <c r="G9" s="259"/>
      <c r="H9" s="259"/>
    </row>
    <row r="10" spans="2:14" ht="25.5" x14ac:dyDescent="0.2">
      <c r="B10" s="215" t="s">
        <v>526</v>
      </c>
      <c r="C10" s="260">
        <v>3509503.51</v>
      </c>
      <c r="D10" s="260">
        <v>4657397.2300000004</v>
      </c>
      <c r="E10" s="260">
        <v>5525127.21</v>
      </c>
      <c r="F10" s="260">
        <v>5694154.3499999996</v>
      </c>
      <c r="G10" s="260">
        <v>5889204.9000000004</v>
      </c>
      <c r="H10" s="260">
        <f>SUM(H11:H22)</f>
        <v>6021208.5899999999</v>
      </c>
    </row>
    <row r="11" spans="2:14" x14ac:dyDescent="0.2">
      <c r="B11" s="261" t="s">
        <v>467</v>
      </c>
      <c r="C11" s="262">
        <v>0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L11" s="2"/>
      <c r="M11" s="2"/>
    </row>
    <row r="12" spans="2:14" x14ac:dyDescent="0.2">
      <c r="B12" s="261" t="s">
        <v>468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  <c r="H12" s="262">
        <v>0</v>
      </c>
      <c r="L12" s="211"/>
      <c r="M12" s="211"/>
      <c r="N12" s="211"/>
    </row>
    <row r="13" spans="2:14" x14ac:dyDescent="0.2">
      <c r="B13" s="261" t="s">
        <v>470</v>
      </c>
      <c r="C13" s="262">
        <v>0</v>
      </c>
      <c r="D13" s="262">
        <v>0</v>
      </c>
      <c r="E13" s="262">
        <v>0</v>
      </c>
      <c r="F13" s="262">
        <v>0</v>
      </c>
      <c r="G13" s="262">
        <v>0</v>
      </c>
      <c r="H13" s="262">
        <v>0</v>
      </c>
      <c r="L13" s="211"/>
      <c r="M13" s="211"/>
      <c r="N13" s="211"/>
    </row>
    <row r="14" spans="2:14" x14ac:dyDescent="0.2">
      <c r="B14" s="261" t="s">
        <v>471</v>
      </c>
      <c r="C14" s="262">
        <v>3200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  <c r="L14" s="211"/>
      <c r="M14" s="211"/>
      <c r="N14" s="211"/>
    </row>
    <row r="15" spans="2:14" x14ac:dyDescent="0.2">
      <c r="B15" s="261" t="s">
        <v>472</v>
      </c>
      <c r="C15" s="262">
        <v>20683.509999999998</v>
      </c>
      <c r="D15" s="262">
        <v>15468.23</v>
      </c>
      <c r="E15" s="262">
        <v>14356.18</v>
      </c>
      <c r="F15" s="262">
        <v>6564.26</v>
      </c>
      <c r="G15" s="262">
        <v>22734.9</v>
      </c>
      <c r="H15" s="262">
        <v>19643.509999999998</v>
      </c>
      <c r="M15" s="211"/>
      <c r="N15" s="211"/>
    </row>
    <row r="16" spans="2:14" x14ac:dyDescent="0.2">
      <c r="B16" s="261" t="s">
        <v>473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L16" s="211"/>
      <c r="M16" s="211"/>
      <c r="N16" s="211"/>
    </row>
    <row r="17" spans="2:14" x14ac:dyDescent="0.2">
      <c r="B17" s="261" t="s">
        <v>474</v>
      </c>
      <c r="C17" s="262">
        <v>0</v>
      </c>
      <c r="D17" s="262">
        <v>0</v>
      </c>
      <c r="E17" s="262">
        <v>0</v>
      </c>
      <c r="F17" s="262">
        <v>900</v>
      </c>
      <c r="G17" s="262">
        <v>0</v>
      </c>
      <c r="H17" s="262">
        <v>2957.08</v>
      </c>
    </row>
    <row r="18" spans="2:14" x14ac:dyDescent="0.2">
      <c r="B18" s="261" t="s">
        <v>475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</row>
    <row r="19" spans="2:14" x14ac:dyDescent="0.2">
      <c r="B19" s="261" t="s">
        <v>476</v>
      </c>
      <c r="C19" s="262">
        <v>0</v>
      </c>
      <c r="D19" s="262">
        <v>0</v>
      </c>
      <c r="E19" s="262">
        <v>0</v>
      </c>
      <c r="F19" s="262">
        <v>0</v>
      </c>
      <c r="G19" s="262">
        <v>0</v>
      </c>
      <c r="H19" s="262">
        <v>0</v>
      </c>
    </row>
    <row r="20" spans="2:14" x14ac:dyDescent="0.2">
      <c r="B20" s="261" t="s">
        <v>527</v>
      </c>
      <c r="C20" s="262">
        <v>3485620</v>
      </c>
      <c r="D20" s="262">
        <v>4641929</v>
      </c>
      <c r="E20" s="262">
        <v>5510771.0300000003</v>
      </c>
      <c r="F20" s="262">
        <v>5686690.0899999999</v>
      </c>
      <c r="G20" s="262">
        <v>5866470</v>
      </c>
      <c r="H20" s="262">
        <v>5998608</v>
      </c>
      <c r="L20" s="2"/>
      <c r="M20" s="2"/>
    </row>
    <row r="21" spans="2:14" x14ac:dyDescent="0.2">
      <c r="B21" s="261" t="s">
        <v>478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L21" s="211"/>
      <c r="M21" s="211"/>
      <c r="N21" s="211"/>
    </row>
    <row r="22" spans="2:14" x14ac:dyDescent="0.2">
      <c r="B22" s="261" t="s">
        <v>480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L22" s="211"/>
      <c r="M22" s="211"/>
      <c r="N22" s="211"/>
    </row>
    <row r="23" spans="2:14" x14ac:dyDescent="0.2">
      <c r="B23" s="227"/>
      <c r="C23" s="262"/>
      <c r="D23" s="262"/>
      <c r="E23" s="262"/>
      <c r="F23" s="262"/>
      <c r="G23" s="262"/>
      <c r="H23" s="262"/>
      <c r="L23" s="211"/>
      <c r="M23" s="211"/>
      <c r="N23" s="211"/>
    </row>
    <row r="24" spans="2:14" ht="15" x14ac:dyDescent="0.2">
      <c r="B24" s="215" t="s">
        <v>528</v>
      </c>
      <c r="C24" s="260">
        <v>4201745</v>
      </c>
      <c r="D24" s="260">
        <v>5931344</v>
      </c>
      <c r="E24" s="260">
        <v>4984664</v>
      </c>
      <c r="F24" s="260">
        <v>4827009</v>
      </c>
      <c r="G24" s="260">
        <v>5145562</v>
      </c>
      <c r="H24" s="260">
        <f>SUM(H25:H29)</f>
        <v>5209807</v>
      </c>
      <c r="M24" s="211"/>
      <c r="N24" s="211"/>
    </row>
    <row r="25" spans="2:14" x14ac:dyDescent="0.2">
      <c r="B25" s="261" t="s">
        <v>483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</row>
    <row r="26" spans="2:14" x14ac:dyDescent="0.2">
      <c r="B26" s="261" t="s">
        <v>484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L26" s="2"/>
      <c r="M26" s="2"/>
    </row>
    <row r="27" spans="2:14" x14ac:dyDescent="0.2">
      <c r="B27" s="261" t="s">
        <v>485</v>
      </c>
      <c r="C27" s="262">
        <v>0</v>
      </c>
      <c r="D27" s="262">
        <v>0</v>
      </c>
      <c r="E27" s="262">
        <v>0</v>
      </c>
      <c r="F27" s="262">
        <v>0</v>
      </c>
      <c r="G27" s="262">
        <v>0</v>
      </c>
      <c r="H27" s="262">
        <v>0</v>
      </c>
      <c r="L27" s="211"/>
      <c r="M27" s="211"/>
      <c r="N27" s="211"/>
    </row>
    <row r="28" spans="2:14" ht="25.5" x14ac:dyDescent="0.2">
      <c r="B28" s="261" t="s">
        <v>486</v>
      </c>
      <c r="C28" s="262">
        <v>4201745</v>
      </c>
      <c r="D28" s="262">
        <v>5931344</v>
      </c>
      <c r="E28" s="262">
        <v>4984664</v>
      </c>
      <c r="F28" s="262">
        <v>4827009</v>
      </c>
      <c r="G28" s="262">
        <v>5145562</v>
      </c>
      <c r="H28" s="262">
        <v>5209807</v>
      </c>
      <c r="L28" s="211"/>
      <c r="M28" s="211"/>
      <c r="N28" s="211"/>
    </row>
    <row r="29" spans="2:14" x14ac:dyDescent="0.2">
      <c r="B29" s="261" t="s">
        <v>487</v>
      </c>
      <c r="C29" s="262">
        <v>0</v>
      </c>
      <c r="D29" s="262">
        <v>0</v>
      </c>
      <c r="E29" s="262">
        <v>0</v>
      </c>
      <c r="F29" s="262">
        <v>0</v>
      </c>
      <c r="G29" s="262">
        <v>0</v>
      </c>
      <c r="H29" s="262">
        <v>0</v>
      </c>
      <c r="L29" s="211"/>
      <c r="M29" s="211"/>
      <c r="N29" s="211"/>
    </row>
    <row r="30" spans="2:14" x14ac:dyDescent="0.2">
      <c r="B30" s="227"/>
      <c r="C30" s="262"/>
      <c r="D30" s="262"/>
      <c r="E30" s="262"/>
      <c r="F30" s="262"/>
      <c r="G30" s="262"/>
      <c r="H30" s="262"/>
    </row>
    <row r="31" spans="2:14" x14ac:dyDescent="0.2">
      <c r="B31" s="215" t="s">
        <v>529</v>
      </c>
      <c r="C31" s="260">
        <v>0</v>
      </c>
      <c r="D31" s="260">
        <v>0</v>
      </c>
      <c r="E31" s="260">
        <v>0</v>
      </c>
      <c r="F31" s="260">
        <v>0</v>
      </c>
      <c r="G31" s="260">
        <v>0</v>
      </c>
      <c r="H31" s="260">
        <f>H32</f>
        <v>0</v>
      </c>
      <c r="L31" s="2"/>
      <c r="M31" s="2"/>
    </row>
    <row r="32" spans="2:14" x14ac:dyDescent="0.2">
      <c r="B32" s="261" t="s">
        <v>489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  <c r="H32" s="262">
        <v>0</v>
      </c>
      <c r="L32" s="211"/>
      <c r="M32" s="211"/>
      <c r="N32" s="211"/>
    </row>
    <row r="33" spans="2:14" x14ac:dyDescent="0.2">
      <c r="B33" s="261"/>
      <c r="C33" s="262"/>
      <c r="D33" s="262"/>
      <c r="E33" s="262"/>
      <c r="F33" s="262"/>
      <c r="G33" s="262"/>
      <c r="H33" s="262"/>
      <c r="L33" s="211"/>
      <c r="M33" s="211"/>
      <c r="N33" s="211"/>
    </row>
    <row r="34" spans="2:14" x14ac:dyDescent="0.2">
      <c r="B34" s="215" t="s">
        <v>530</v>
      </c>
      <c r="C34" s="260">
        <v>7711248.5099999998</v>
      </c>
      <c r="D34" s="260">
        <v>10588741.23</v>
      </c>
      <c r="E34" s="260">
        <v>10509791.210000001</v>
      </c>
      <c r="F34" s="260">
        <v>10521163.35</v>
      </c>
      <c r="G34" s="260">
        <v>11034766.9</v>
      </c>
      <c r="H34" s="260">
        <f>H10+H24+H31</f>
        <v>11231015.59</v>
      </c>
      <c r="M34" s="211"/>
      <c r="N34" s="211"/>
    </row>
    <row r="35" spans="2:14" x14ac:dyDescent="0.2">
      <c r="B35" s="227"/>
      <c r="C35" s="262"/>
      <c r="D35" s="262"/>
      <c r="E35" s="262"/>
      <c r="F35" s="262"/>
      <c r="G35" s="262"/>
      <c r="H35" s="262"/>
      <c r="L35" s="2"/>
      <c r="M35" s="2"/>
    </row>
    <row r="36" spans="2:14" x14ac:dyDescent="0.2">
      <c r="B36" s="229" t="s">
        <v>309</v>
      </c>
      <c r="C36" s="262"/>
      <c r="D36" s="262"/>
      <c r="E36" s="262"/>
      <c r="F36" s="262"/>
      <c r="G36" s="262"/>
      <c r="H36" s="262"/>
      <c r="L36" s="211"/>
      <c r="M36" s="211"/>
      <c r="N36" s="211"/>
    </row>
    <row r="37" spans="2:14" ht="25.5" x14ac:dyDescent="0.2">
      <c r="B37" s="227" t="s">
        <v>492</v>
      </c>
      <c r="C37" s="262">
        <v>0</v>
      </c>
      <c r="D37" s="262">
        <v>0</v>
      </c>
      <c r="E37" s="262">
        <v>0</v>
      </c>
      <c r="F37" s="262">
        <v>0</v>
      </c>
      <c r="G37" s="262">
        <v>0</v>
      </c>
      <c r="H37" s="262">
        <v>0</v>
      </c>
      <c r="L37" s="211"/>
      <c r="M37" s="211"/>
      <c r="N37" s="211"/>
    </row>
    <row r="38" spans="2:14" ht="25.5" x14ac:dyDescent="0.2">
      <c r="B38" s="227" t="s">
        <v>493</v>
      </c>
      <c r="C38" s="262">
        <v>0</v>
      </c>
      <c r="D38" s="262">
        <v>0</v>
      </c>
      <c r="E38" s="262">
        <v>0</v>
      </c>
      <c r="F38" s="262">
        <v>0</v>
      </c>
      <c r="G38" s="262">
        <v>0</v>
      </c>
      <c r="H38" s="262">
        <v>0</v>
      </c>
    </row>
    <row r="39" spans="2:14" x14ac:dyDescent="0.2">
      <c r="B39" s="229" t="s">
        <v>494</v>
      </c>
      <c r="C39" s="260">
        <v>0</v>
      </c>
      <c r="D39" s="260">
        <v>0</v>
      </c>
      <c r="E39" s="260">
        <v>0</v>
      </c>
      <c r="F39" s="260">
        <v>0</v>
      </c>
      <c r="G39" s="260">
        <v>0</v>
      </c>
      <c r="H39" s="260">
        <f>SUM(H37:H38)</f>
        <v>0</v>
      </c>
    </row>
    <row r="40" spans="2:14" ht="13.5" thickBot="1" x14ac:dyDescent="0.25">
      <c r="B40" s="263"/>
      <c r="C40" s="264"/>
      <c r="D40" s="264"/>
      <c r="E40" s="264"/>
      <c r="F40" s="264"/>
      <c r="G40" s="264"/>
      <c r="H40" s="265"/>
      <c r="L40" s="2"/>
      <c r="M40" s="2"/>
    </row>
    <row r="41" spans="2:14" x14ac:dyDescent="0.2">
      <c r="K41" s="220"/>
      <c r="L41" s="211"/>
      <c r="M41" s="211"/>
      <c r="N41" s="211"/>
    </row>
    <row r="42" spans="2:14" x14ac:dyDescent="0.2">
      <c r="L42" s="211"/>
      <c r="M42" s="211"/>
      <c r="N42" s="211"/>
    </row>
    <row r="43" spans="2:14" x14ac:dyDescent="0.2">
      <c r="L43" s="211"/>
      <c r="M43" s="211"/>
      <c r="N43" s="211"/>
    </row>
    <row r="44" spans="2:14" x14ac:dyDescent="0.2">
      <c r="K44" s="220"/>
      <c r="M44" s="211"/>
      <c r="N44" s="211"/>
    </row>
    <row r="45" spans="2:14" x14ac:dyDescent="0.2">
      <c r="L45" s="211"/>
      <c r="M45" s="211"/>
      <c r="N45" s="211"/>
    </row>
    <row r="46" spans="2:14" x14ac:dyDescent="0.2">
      <c r="L46" s="211"/>
    </row>
    <row r="47" spans="2:14" x14ac:dyDescent="0.2">
      <c r="L47" s="211"/>
    </row>
    <row r="48" spans="2:14" x14ac:dyDescent="0.2">
      <c r="L48" s="211"/>
    </row>
  </sheetData>
  <mergeCells count="11">
    <mergeCell ref="H6:H7"/>
    <mergeCell ref="B2:H2"/>
    <mergeCell ref="B3:H3"/>
    <mergeCell ref="B4:H4"/>
    <mergeCell ref="B5:H5"/>
    <mergeCell ref="B6:B8"/>
    <mergeCell ref="C6:C7"/>
    <mergeCell ref="D6:D7"/>
    <mergeCell ref="E6:E7"/>
    <mergeCell ref="F6:F7"/>
    <mergeCell ref="G6:G7"/>
  </mergeCells>
  <pageMargins left="0.31496062992125984" right="0.31496062992125984" top="0.74803149606299213" bottom="0.74803149606299213" header="0.31496062992125984" footer="0.31496062992125984"/>
  <pageSetup scale="6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H30"/>
  <sheetViews>
    <sheetView workbookViewId="0">
      <pane ySplit="8" topLeftCell="A9" activePane="bottomLeft" state="frozen"/>
      <selection pane="bottomLeft" activeCell="B16" sqref="B16"/>
    </sheetView>
  </sheetViews>
  <sheetFormatPr baseColWidth="10" defaultColWidth="11" defaultRowHeight="12.75" x14ac:dyDescent="0.2"/>
  <cols>
    <col min="1" max="1" width="4.42578125" style="1" customWidth="1"/>
    <col min="2" max="2" width="39" style="1" customWidth="1"/>
    <col min="3" max="3" width="14" style="1" customWidth="1"/>
    <col min="4" max="4" width="13.28515625" style="1" customWidth="1"/>
    <col min="5" max="5" width="12.85546875" style="1" customWidth="1"/>
    <col min="6" max="6" width="13" style="1" customWidth="1"/>
    <col min="7" max="7" width="14.28515625" style="1" customWidth="1"/>
    <col min="8" max="8" width="13.5703125" style="1" customWidth="1"/>
    <col min="9" max="256" width="11" style="1"/>
    <col min="257" max="257" width="4.42578125" style="1" customWidth="1"/>
    <col min="258" max="258" width="39" style="1" customWidth="1"/>
    <col min="259" max="259" width="14" style="1" customWidth="1"/>
    <col min="260" max="260" width="13.28515625" style="1" customWidth="1"/>
    <col min="261" max="261" width="12.85546875" style="1" customWidth="1"/>
    <col min="262" max="262" width="13" style="1" customWidth="1"/>
    <col min="263" max="263" width="14.28515625" style="1" customWidth="1"/>
    <col min="264" max="264" width="13.5703125" style="1" customWidth="1"/>
    <col min="265" max="512" width="11" style="1"/>
    <col min="513" max="513" width="4.42578125" style="1" customWidth="1"/>
    <col min="514" max="514" width="39" style="1" customWidth="1"/>
    <col min="515" max="515" width="14" style="1" customWidth="1"/>
    <col min="516" max="516" width="13.28515625" style="1" customWidth="1"/>
    <col min="517" max="517" width="12.85546875" style="1" customWidth="1"/>
    <col min="518" max="518" width="13" style="1" customWidth="1"/>
    <col min="519" max="519" width="14.28515625" style="1" customWidth="1"/>
    <col min="520" max="520" width="13.5703125" style="1" customWidth="1"/>
    <col min="521" max="768" width="11" style="1"/>
    <col min="769" max="769" width="4.42578125" style="1" customWidth="1"/>
    <col min="770" max="770" width="39" style="1" customWidth="1"/>
    <col min="771" max="771" width="14" style="1" customWidth="1"/>
    <col min="772" max="772" width="13.28515625" style="1" customWidth="1"/>
    <col min="773" max="773" width="12.85546875" style="1" customWidth="1"/>
    <col min="774" max="774" width="13" style="1" customWidth="1"/>
    <col min="775" max="775" width="14.28515625" style="1" customWidth="1"/>
    <col min="776" max="776" width="13.5703125" style="1" customWidth="1"/>
    <col min="777" max="1024" width="11" style="1"/>
    <col min="1025" max="1025" width="4.42578125" style="1" customWidth="1"/>
    <col min="1026" max="1026" width="39" style="1" customWidth="1"/>
    <col min="1027" max="1027" width="14" style="1" customWidth="1"/>
    <col min="1028" max="1028" width="13.28515625" style="1" customWidth="1"/>
    <col min="1029" max="1029" width="12.85546875" style="1" customWidth="1"/>
    <col min="1030" max="1030" width="13" style="1" customWidth="1"/>
    <col min="1031" max="1031" width="14.28515625" style="1" customWidth="1"/>
    <col min="1032" max="1032" width="13.5703125" style="1" customWidth="1"/>
    <col min="1033" max="1280" width="11" style="1"/>
    <col min="1281" max="1281" width="4.42578125" style="1" customWidth="1"/>
    <col min="1282" max="1282" width="39" style="1" customWidth="1"/>
    <col min="1283" max="1283" width="14" style="1" customWidth="1"/>
    <col min="1284" max="1284" width="13.28515625" style="1" customWidth="1"/>
    <col min="1285" max="1285" width="12.85546875" style="1" customWidth="1"/>
    <col min="1286" max="1286" width="13" style="1" customWidth="1"/>
    <col min="1287" max="1287" width="14.28515625" style="1" customWidth="1"/>
    <col min="1288" max="1288" width="13.5703125" style="1" customWidth="1"/>
    <col min="1289" max="1536" width="11" style="1"/>
    <col min="1537" max="1537" width="4.42578125" style="1" customWidth="1"/>
    <col min="1538" max="1538" width="39" style="1" customWidth="1"/>
    <col min="1539" max="1539" width="14" style="1" customWidth="1"/>
    <col min="1540" max="1540" width="13.28515625" style="1" customWidth="1"/>
    <col min="1541" max="1541" width="12.85546875" style="1" customWidth="1"/>
    <col min="1542" max="1542" width="13" style="1" customWidth="1"/>
    <col min="1543" max="1543" width="14.28515625" style="1" customWidth="1"/>
    <col min="1544" max="1544" width="13.5703125" style="1" customWidth="1"/>
    <col min="1545" max="1792" width="11" style="1"/>
    <col min="1793" max="1793" width="4.42578125" style="1" customWidth="1"/>
    <col min="1794" max="1794" width="39" style="1" customWidth="1"/>
    <col min="1795" max="1795" width="14" style="1" customWidth="1"/>
    <col min="1796" max="1796" width="13.28515625" style="1" customWidth="1"/>
    <col min="1797" max="1797" width="12.85546875" style="1" customWidth="1"/>
    <col min="1798" max="1798" width="13" style="1" customWidth="1"/>
    <col min="1799" max="1799" width="14.28515625" style="1" customWidth="1"/>
    <col min="1800" max="1800" width="13.5703125" style="1" customWidth="1"/>
    <col min="1801" max="2048" width="11" style="1"/>
    <col min="2049" max="2049" width="4.42578125" style="1" customWidth="1"/>
    <col min="2050" max="2050" width="39" style="1" customWidth="1"/>
    <col min="2051" max="2051" width="14" style="1" customWidth="1"/>
    <col min="2052" max="2052" width="13.28515625" style="1" customWidth="1"/>
    <col min="2053" max="2053" width="12.85546875" style="1" customWidth="1"/>
    <col min="2054" max="2054" width="13" style="1" customWidth="1"/>
    <col min="2055" max="2055" width="14.28515625" style="1" customWidth="1"/>
    <col min="2056" max="2056" width="13.5703125" style="1" customWidth="1"/>
    <col min="2057" max="2304" width="11" style="1"/>
    <col min="2305" max="2305" width="4.42578125" style="1" customWidth="1"/>
    <col min="2306" max="2306" width="39" style="1" customWidth="1"/>
    <col min="2307" max="2307" width="14" style="1" customWidth="1"/>
    <col min="2308" max="2308" width="13.28515625" style="1" customWidth="1"/>
    <col min="2309" max="2309" width="12.85546875" style="1" customWidth="1"/>
    <col min="2310" max="2310" width="13" style="1" customWidth="1"/>
    <col min="2311" max="2311" width="14.28515625" style="1" customWidth="1"/>
    <col min="2312" max="2312" width="13.5703125" style="1" customWidth="1"/>
    <col min="2313" max="2560" width="11" style="1"/>
    <col min="2561" max="2561" width="4.42578125" style="1" customWidth="1"/>
    <col min="2562" max="2562" width="39" style="1" customWidth="1"/>
    <col min="2563" max="2563" width="14" style="1" customWidth="1"/>
    <col min="2564" max="2564" width="13.28515625" style="1" customWidth="1"/>
    <col min="2565" max="2565" width="12.85546875" style="1" customWidth="1"/>
    <col min="2566" max="2566" width="13" style="1" customWidth="1"/>
    <col min="2567" max="2567" width="14.28515625" style="1" customWidth="1"/>
    <col min="2568" max="2568" width="13.5703125" style="1" customWidth="1"/>
    <col min="2569" max="2816" width="11" style="1"/>
    <col min="2817" max="2817" width="4.42578125" style="1" customWidth="1"/>
    <col min="2818" max="2818" width="39" style="1" customWidth="1"/>
    <col min="2819" max="2819" width="14" style="1" customWidth="1"/>
    <col min="2820" max="2820" width="13.28515625" style="1" customWidth="1"/>
    <col min="2821" max="2821" width="12.85546875" style="1" customWidth="1"/>
    <col min="2822" max="2822" width="13" style="1" customWidth="1"/>
    <col min="2823" max="2823" width="14.28515625" style="1" customWidth="1"/>
    <col min="2824" max="2824" width="13.5703125" style="1" customWidth="1"/>
    <col min="2825" max="3072" width="11" style="1"/>
    <col min="3073" max="3073" width="4.42578125" style="1" customWidth="1"/>
    <col min="3074" max="3074" width="39" style="1" customWidth="1"/>
    <col min="3075" max="3075" width="14" style="1" customWidth="1"/>
    <col min="3076" max="3076" width="13.28515625" style="1" customWidth="1"/>
    <col min="3077" max="3077" width="12.85546875" style="1" customWidth="1"/>
    <col min="3078" max="3078" width="13" style="1" customWidth="1"/>
    <col min="3079" max="3079" width="14.28515625" style="1" customWidth="1"/>
    <col min="3080" max="3080" width="13.5703125" style="1" customWidth="1"/>
    <col min="3081" max="3328" width="11" style="1"/>
    <col min="3329" max="3329" width="4.42578125" style="1" customWidth="1"/>
    <col min="3330" max="3330" width="39" style="1" customWidth="1"/>
    <col min="3331" max="3331" width="14" style="1" customWidth="1"/>
    <col min="3332" max="3332" width="13.28515625" style="1" customWidth="1"/>
    <col min="3333" max="3333" width="12.85546875" style="1" customWidth="1"/>
    <col min="3334" max="3334" width="13" style="1" customWidth="1"/>
    <col min="3335" max="3335" width="14.28515625" style="1" customWidth="1"/>
    <col min="3336" max="3336" width="13.5703125" style="1" customWidth="1"/>
    <col min="3337" max="3584" width="11" style="1"/>
    <col min="3585" max="3585" width="4.42578125" style="1" customWidth="1"/>
    <col min="3586" max="3586" width="39" style="1" customWidth="1"/>
    <col min="3587" max="3587" width="14" style="1" customWidth="1"/>
    <col min="3588" max="3588" width="13.28515625" style="1" customWidth="1"/>
    <col min="3589" max="3589" width="12.85546875" style="1" customWidth="1"/>
    <col min="3590" max="3590" width="13" style="1" customWidth="1"/>
    <col min="3591" max="3591" width="14.28515625" style="1" customWidth="1"/>
    <col min="3592" max="3592" width="13.5703125" style="1" customWidth="1"/>
    <col min="3593" max="3840" width="11" style="1"/>
    <col min="3841" max="3841" width="4.42578125" style="1" customWidth="1"/>
    <col min="3842" max="3842" width="39" style="1" customWidth="1"/>
    <col min="3843" max="3843" width="14" style="1" customWidth="1"/>
    <col min="3844" max="3844" width="13.28515625" style="1" customWidth="1"/>
    <col min="3845" max="3845" width="12.85546875" style="1" customWidth="1"/>
    <col min="3846" max="3846" width="13" style="1" customWidth="1"/>
    <col min="3847" max="3847" width="14.28515625" style="1" customWidth="1"/>
    <col min="3848" max="3848" width="13.5703125" style="1" customWidth="1"/>
    <col min="3849" max="4096" width="11" style="1"/>
    <col min="4097" max="4097" width="4.42578125" style="1" customWidth="1"/>
    <col min="4098" max="4098" width="39" style="1" customWidth="1"/>
    <col min="4099" max="4099" width="14" style="1" customWidth="1"/>
    <col min="4100" max="4100" width="13.28515625" style="1" customWidth="1"/>
    <col min="4101" max="4101" width="12.85546875" style="1" customWidth="1"/>
    <col min="4102" max="4102" width="13" style="1" customWidth="1"/>
    <col min="4103" max="4103" width="14.28515625" style="1" customWidth="1"/>
    <col min="4104" max="4104" width="13.5703125" style="1" customWidth="1"/>
    <col min="4105" max="4352" width="11" style="1"/>
    <col min="4353" max="4353" width="4.42578125" style="1" customWidth="1"/>
    <col min="4354" max="4354" width="39" style="1" customWidth="1"/>
    <col min="4355" max="4355" width="14" style="1" customWidth="1"/>
    <col min="4356" max="4356" width="13.28515625" style="1" customWidth="1"/>
    <col min="4357" max="4357" width="12.85546875" style="1" customWidth="1"/>
    <col min="4358" max="4358" width="13" style="1" customWidth="1"/>
    <col min="4359" max="4359" width="14.28515625" style="1" customWidth="1"/>
    <col min="4360" max="4360" width="13.5703125" style="1" customWidth="1"/>
    <col min="4361" max="4608" width="11" style="1"/>
    <col min="4609" max="4609" width="4.42578125" style="1" customWidth="1"/>
    <col min="4610" max="4610" width="39" style="1" customWidth="1"/>
    <col min="4611" max="4611" width="14" style="1" customWidth="1"/>
    <col min="4612" max="4612" width="13.28515625" style="1" customWidth="1"/>
    <col min="4613" max="4613" width="12.85546875" style="1" customWidth="1"/>
    <col min="4614" max="4614" width="13" style="1" customWidth="1"/>
    <col min="4615" max="4615" width="14.28515625" style="1" customWidth="1"/>
    <col min="4616" max="4616" width="13.5703125" style="1" customWidth="1"/>
    <col min="4617" max="4864" width="11" style="1"/>
    <col min="4865" max="4865" width="4.42578125" style="1" customWidth="1"/>
    <col min="4866" max="4866" width="39" style="1" customWidth="1"/>
    <col min="4867" max="4867" width="14" style="1" customWidth="1"/>
    <col min="4868" max="4868" width="13.28515625" style="1" customWidth="1"/>
    <col min="4869" max="4869" width="12.85546875" style="1" customWidth="1"/>
    <col min="4870" max="4870" width="13" style="1" customWidth="1"/>
    <col min="4871" max="4871" width="14.28515625" style="1" customWidth="1"/>
    <col min="4872" max="4872" width="13.5703125" style="1" customWidth="1"/>
    <col min="4873" max="5120" width="11" style="1"/>
    <col min="5121" max="5121" width="4.42578125" style="1" customWidth="1"/>
    <col min="5122" max="5122" width="39" style="1" customWidth="1"/>
    <col min="5123" max="5123" width="14" style="1" customWidth="1"/>
    <col min="5124" max="5124" width="13.28515625" style="1" customWidth="1"/>
    <col min="5125" max="5125" width="12.85546875" style="1" customWidth="1"/>
    <col min="5126" max="5126" width="13" style="1" customWidth="1"/>
    <col min="5127" max="5127" width="14.28515625" style="1" customWidth="1"/>
    <col min="5128" max="5128" width="13.5703125" style="1" customWidth="1"/>
    <col min="5129" max="5376" width="11" style="1"/>
    <col min="5377" max="5377" width="4.42578125" style="1" customWidth="1"/>
    <col min="5378" max="5378" width="39" style="1" customWidth="1"/>
    <col min="5379" max="5379" width="14" style="1" customWidth="1"/>
    <col min="5380" max="5380" width="13.28515625" style="1" customWidth="1"/>
    <col min="5381" max="5381" width="12.85546875" style="1" customWidth="1"/>
    <col min="5382" max="5382" width="13" style="1" customWidth="1"/>
    <col min="5383" max="5383" width="14.28515625" style="1" customWidth="1"/>
    <col min="5384" max="5384" width="13.5703125" style="1" customWidth="1"/>
    <col min="5385" max="5632" width="11" style="1"/>
    <col min="5633" max="5633" width="4.42578125" style="1" customWidth="1"/>
    <col min="5634" max="5634" width="39" style="1" customWidth="1"/>
    <col min="5635" max="5635" width="14" style="1" customWidth="1"/>
    <col min="5636" max="5636" width="13.28515625" style="1" customWidth="1"/>
    <col min="5637" max="5637" width="12.85546875" style="1" customWidth="1"/>
    <col min="5638" max="5638" width="13" style="1" customWidth="1"/>
    <col min="5639" max="5639" width="14.28515625" style="1" customWidth="1"/>
    <col min="5640" max="5640" width="13.5703125" style="1" customWidth="1"/>
    <col min="5641" max="5888" width="11" style="1"/>
    <col min="5889" max="5889" width="4.42578125" style="1" customWidth="1"/>
    <col min="5890" max="5890" width="39" style="1" customWidth="1"/>
    <col min="5891" max="5891" width="14" style="1" customWidth="1"/>
    <col min="5892" max="5892" width="13.28515625" style="1" customWidth="1"/>
    <col min="5893" max="5893" width="12.85546875" style="1" customWidth="1"/>
    <col min="5894" max="5894" width="13" style="1" customWidth="1"/>
    <col min="5895" max="5895" width="14.28515625" style="1" customWidth="1"/>
    <col min="5896" max="5896" width="13.5703125" style="1" customWidth="1"/>
    <col min="5897" max="6144" width="11" style="1"/>
    <col min="6145" max="6145" width="4.42578125" style="1" customWidth="1"/>
    <col min="6146" max="6146" width="39" style="1" customWidth="1"/>
    <col min="6147" max="6147" width="14" style="1" customWidth="1"/>
    <col min="6148" max="6148" width="13.28515625" style="1" customWidth="1"/>
    <col min="6149" max="6149" width="12.85546875" style="1" customWidth="1"/>
    <col min="6150" max="6150" width="13" style="1" customWidth="1"/>
    <col min="6151" max="6151" width="14.28515625" style="1" customWidth="1"/>
    <col min="6152" max="6152" width="13.5703125" style="1" customWidth="1"/>
    <col min="6153" max="6400" width="11" style="1"/>
    <col min="6401" max="6401" width="4.42578125" style="1" customWidth="1"/>
    <col min="6402" max="6402" width="39" style="1" customWidth="1"/>
    <col min="6403" max="6403" width="14" style="1" customWidth="1"/>
    <col min="6404" max="6404" width="13.28515625" style="1" customWidth="1"/>
    <col min="6405" max="6405" width="12.85546875" style="1" customWidth="1"/>
    <col min="6406" max="6406" width="13" style="1" customWidth="1"/>
    <col min="6407" max="6407" width="14.28515625" style="1" customWidth="1"/>
    <col min="6408" max="6408" width="13.5703125" style="1" customWidth="1"/>
    <col min="6409" max="6656" width="11" style="1"/>
    <col min="6657" max="6657" width="4.42578125" style="1" customWidth="1"/>
    <col min="6658" max="6658" width="39" style="1" customWidth="1"/>
    <col min="6659" max="6659" width="14" style="1" customWidth="1"/>
    <col min="6660" max="6660" width="13.28515625" style="1" customWidth="1"/>
    <col min="6661" max="6661" width="12.85546875" style="1" customWidth="1"/>
    <col min="6662" max="6662" width="13" style="1" customWidth="1"/>
    <col min="6663" max="6663" width="14.28515625" style="1" customWidth="1"/>
    <col min="6664" max="6664" width="13.5703125" style="1" customWidth="1"/>
    <col min="6665" max="6912" width="11" style="1"/>
    <col min="6913" max="6913" width="4.42578125" style="1" customWidth="1"/>
    <col min="6914" max="6914" width="39" style="1" customWidth="1"/>
    <col min="6915" max="6915" width="14" style="1" customWidth="1"/>
    <col min="6916" max="6916" width="13.28515625" style="1" customWidth="1"/>
    <col min="6917" max="6917" width="12.85546875" style="1" customWidth="1"/>
    <col min="6918" max="6918" width="13" style="1" customWidth="1"/>
    <col min="6919" max="6919" width="14.28515625" style="1" customWidth="1"/>
    <col min="6920" max="6920" width="13.5703125" style="1" customWidth="1"/>
    <col min="6921" max="7168" width="11" style="1"/>
    <col min="7169" max="7169" width="4.42578125" style="1" customWidth="1"/>
    <col min="7170" max="7170" width="39" style="1" customWidth="1"/>
    <col min="7171" max="7171" width="14" style="1" customWidth="1"/>
    <col min="7172" max="7172" width="13.28515625" style="1" customWidth="1"/>
    <col min="7173" max="7173" width="12.85546875" style="1" customWidth="1"/>
    <col min="7174" max="7174" width="13" style="1" customWidth="1"/>
    <col min="7175" max="7175" width="14.28515625" style="1" customWidth="1"/>
    <col min="7176" max="7176" width="13.5703125" style="1" customWidth="1"/>
    <col min="7177" max="7424" width="11" style="1"/>
    <col min="7425" max="7425" width="4.42578125" style="1" customWidth="1"/>
    <col min="7426" max="7426" width="39" style="1" customWidth="1"/>
    <col min="7427" max="7427" width="14" style="1" customWidth="1"/>
    <col min="7428" max="7428" width="13.28515625" style="1" customWidth="1"/>
    <col min="7429" max="7429" width="12.85546875" style="1" customWidth="1"/>
    <col min="7430" max="7430" width="13" style="1" customWidth="1"/>
    <col min="7431" max="7431" width="14.28515625" style="1" customWidth="1"/>
    <col min="7432" max="7432" width="13.5703125" style="1" customWidth="1"/>
    <col min="7433" max="7680" width="11" style="1"/>
    <col min="7681" max="7681" width="4.42578125" style="1" customWidth="1"/>
    <col min="7682" max="7682" width="39" style="1" customWidth="1"/>
    <col min="7683" max="7683" width="14" style="1" customWidth="1"/>
    <col min="7684" max="7684" width="13.28515625" style="1" customWidth="1"/>
    <col min="7685" max="7685" width="12.85546875" style="1" customWidth="1"/>
    <col min="7686" max="7686" width="13" style="1" customWidth="1"/>
    <col min="7687" max="7687" width="14.28515625" style="1" customWidth="1"/>
    <col min="7688" max="7688" width="13.5703125" style="1" customWidth="1"/>
    <col min="7689" max="7936" width="11" style="1"/>
    <col min="7937" max="7937" width="4.42578125" style="1" customWidth="1"/>
    <col min="7938" max="7938" width="39" style="1" customWidth="1"/>
    <col min="7939" max="7939" width="14" style="1" customWidth="1"/>
    <col min="7940" max="7940" width="13.28515625" style="1" customWidth="1"/>
    <col min="7941" max="7941" width="12.85546875" style="1" customWidth="1"/>
    <col min="7942" max="7942" width="13" style="1" customWidth="1"/>
    <col min="7943" max="7943" width="14.28515625" style="1" customWidth="1"/>
    <col min="7944" max="7944" width="13.5703125" style="1" customWidth="1"/>
    <col min="7945" max="8192" width="11" style="1"/>
    <col min="8193" max="8193" width="4.42578125" style="1" customWidth="1"/>
    <col min="8194" max="8194" width="39" style="1" customWidth="1"/>
    <col min="8195" max="8195" width="14" style="1" customWidth="1"/>
    <col min="8196" max="8196" width="13.28515625" style="1" customWidth="1"/>
    <col min="8197" max="8197" width="12.85546875" style="1" customWidth="1"/>
    <col min="8198" max="8198" width="13" style="1" customWidth="1"/>
    <col min="8199" max="8199" width="14.28515625" style="1" customWidth="1"/>
    <col min="8200" max="8200" width="13.5703125" style="1" customWidth="1"/>
    <col min="8201" max="8448" width="11" style="1"/>
    <col min="8449" max="8449" width="4.42578125" style="1" customWidth="1"/>
    <col min="8450" max="8450" width="39" style="1" customWidth="1"/>
    <col min="8451" max="8451" width="14" style="1" customWidth="1"/>
    <col min="8452" max="8452" width="13.28515625" style="1" customWidth="1"/>
    <col min="8453" max="8453" width="12.85546875" style="1" customWidth="1"/>
    <col min="8454" max="8454" width="13" style="1" customWidth="1"/>
    <col min="8455" max="8455" width="14.28515625" style="1" customWidth="1"/>
    <col min="8456" max="8456" width="13.5703125" style="1" customWidth="1"/>
    <col min="8457" max="8704" width="11" style="1"/>
    <col min="8705" max="8705" width="4.42578125" style="1" customWidth="1"/>
    <col min="8706" max="8706" width="39" style="1" customWidth="1"/>
    <col min="8707" max="8707" width="14" style="1" customWidth="1"/>
    <col min="8708" max="8708" width="13.28515625" style="1" customWidth="1"/>
    <col min="8709" max="8709" width="12.85546875" style="1" customWidth="1"/>
    <col min="8710" max="8710" width="13" style="1" customWidth="1"/>
    <col min="8711" max="8711" width="14.28515625" style="1" customWidth="1"/>
    <col min="8712" max="8712" width="13.5703125" style="1" customWidth="1"/>
    <col min="8713" max="8960" width="11" style="1"/>
    <col min="8961" max="8961" width="4.42578125" style="1" customWidth="1"/>
    <col min="8962" max="8962" width="39" style="1" customWidth="1"/>
    <col min="8963" max="8963" width="14" style="1" customWidth="1"/>
    <col min="8964" max="8964" width="13.28515625" style="1" customWidth="1"/>
    <col min="8965" max="8965" width="12.85546875" style="1" customWidth="1"/>
    <col min="8966" max="8966" width="13" style="1" customWidth="1"/>
    <col min="8967" max="8967" width="14.28515625" style="1" customWidth="1"/>
    <col min="8968" max="8968" width="13.5703125" style="1" customWidth="1"/>
    <col min="8969" max="9216" width="11" style="1"/>
    <col min="9217" max="9217" width="4.42578125" style="1" customWidth="1"/>
    <col min="9218" max="9218" width="39" style="1" customWidth="1"/>
    <col min="9219" max="9219" width="14" style="1" customWidth="1"/>
    <col min="9220" max="9220" width="13.28515625" style="1" customWidth="1"/>
    <col min="9221" max="9221" width="12.85546875" style="1" customWidth="1"/>
    <col min="9222" max="9222" width="13" style="1" customWidth="1"/>
    <col min="9223" max="9223" width="14.28515625" style="1" customWidth="1"/>
    <col min="9224" max="9224" width="13.5703125" style="1" customWidth="1"/>
    <col min="9225" max="9472" width="11" style="1"/>
    <col min="9473" max="9473" width="4.42578125" style="1" customWidth="1"/>
    <col min="9474" max="9474" width="39" style="1" customWidth="1"/>
    <col min="9475" max="9475" width="14" style="1" customWidth="1"/>
    <col min="9476" max="9476" width="13.28515625" style="1" customWidth="1"/>
    <col min="9477" max="9477" width="12.85546875" style="1" customWidth="1"/>
    <col min="9478" max="9478" width="13" style="1" customWidth="1"/>
    <col min="9479" max="9479" width="14.28515625" style="1" customWidth="1"/>
    <col min="9480" max="9480" width="13.5703125" style="1" customWidth="1"/>
    <col min="9481" max="9728" width="11" style="1"/>
    <col min="9729" max="9729" width="4.42578125" style="1" customWidth="1"/>
    <col min="9730" max="9730" width="39" style="1" customWidth="1"/>
    <col min="9731" max="9731" width="14" style="1" customWidth="1"/>
    <col min="9732" max="9732" width="13.28515625" style="1" customWidth="1"/>
    <col min="9733" max="9733" width="12.85546875" style="1" customWidth="1"/>
    <col min="9734" max="9734" width="13" style="1" customWidth="1"/>
    <col min="9735" max="9735" width="14.28515625" style="1" customWidth="1"/>
    <col min="9736" max="9736" width="13.5703125" style="1" customWidth="1"/>
    <col min="9737" max="9984" width="11" style="1"/>
    <col min="9985" max="9985" width="4.42578125" style="1" customWidth="1"/>
    <col min="9986" max="9986" width="39" style="1" customWidth="1"/>
    <col min="9987" max="9987" width="14" style="1" customWidth="1"/>
    <col min="9988" max="9988" width="13.28515625" style="1" customWidth="1"/>
    <col min="9989" max="9989" width="12.85546875" style="1" customWidth="1"/>
    <col min="9990" max="9990" width="13" style="1" customWidth="1"/>
    <col min="9991" max="9991" width="14.28515625" style="1" customWidth="1"/>
    <col min="9992" max="9992" width="13.5703125" style="1" customWidth="1"/>
    <col min="9993" max="10240" width="11" style="1"/>
    <col min="10241" max="10241" width="4.42578125" style="1" customWidth="1"/>
    <col min="10242" max="10242" width="39" style="1" customWidth="1"/>
    <col min="10243" max="10243" width="14" style="1" customWidth="1"/>
    <col min="10244" max="10244" width="13.28515625" style="1" customWidth="1"/>
    <col min="10245" max="10245" width="12.85546875" style="1" customWidth="1"/>
    <col min="10246" max="10246" width="13" style="1" customWidth="1"/>
    <col min="10247" max="10247" width="14.28515625" style="1" customWidth="1"/>
    <col min="10248" max="10248" width="13.5703125" style="1" customWidth="1"/>
    <col min="10249" max="10496" width="11" style="1"/>
    <col min="10497" max="10497" width="4.42578125" style="1" customWidth="1"/>
    <col min="10498" max="10498" width="39" style="1" customWidth="1"/>
    <col min="10499" max="10499" width="14" style="1" customWidth="1"/>
    <col min="10500" max="10500" width="13.28515625" style="1" customWidth="1"/>
    <col min="10501" max="10501" width="12.85546875" style="1" customWidth="1"/>
    <col min="10502" max="10502" width="13" style="1" customWidth="1"/>
    <col min="10503" max="10503" width="14.28515625" style="1" customWidth="1"/>
    <col min="10504" max="10504" width="13.5703125" style="1" customWidth="1"/>
    <col min="10505" max="10752" width="11" style="1"/>
    <col min="10753" max="10753" width="4.42578125" style="1" customWidth="1"/>
    <col min="10754" max="10754" width="39" style="1" customWidth="1"/>
    <col min="10755" max="10755" width="14" style="1" customWidth="1"/>
    <col min="10756" max="10756" width="13.28515625" style="1" customWidth="1"/>
    <col min="10757" max="10757" width="12.85546875" style="1" customWidth="1"/>
    <col min="10758" max="10758" width="13" style="1" customWidth="1"/>
    <col min="10759" max="10759" width="14.28515625" style="1" customWidth="1"/>
    <col min="10760" max="10760" width="13.5703125" style="1" customWidth="1"/>
    <col min="10761" max="11008" width="11" style="1"/>
    <col min="11009" max="11009" width="4.42578125" style="1" customWidth="1"/>
    <col min="11010" max="11010" width="39" style="1" customWidth="1"/>
    <col min="11011" max="11011" width="14" style="1" customWidth="1"/>
    <col min="11012" max="11012" width="13.28515625" style="1" customWidth="1"/>
    <col min="11013" max="11013" width="12.85546875" style="1" customWidth="1"/>
    <col min="11014" max="11014" width="13" style="1" customWidth="1"/>
    <col min="11015" max="11015" width="14.28515625" style="1" customWidth="1"/>
    <col min="11016" max="11016" width="13.5703125" style="1" customWidth="1"/>
    <col min="11017" max="11264" width="11" style="1"/>
    <col min="11265" max="11265" width="4.42578125" style="1" customWidth="1"/>
    <col min="11266" max="11266" width="39" style="1" customWidth="1"/>
    <col min="11267" max="11267" width="14" style="1" customWidth="1"/>
    <col min="11268" max="11268" width="13.28515625" style="1" customWidth="1"/>
    <col min="11269" max="11269" width="12.85546875" style="1" customWidth="1"/>
    <col min="11270" max="11270" width="13" style="1" customWidth="1"/>
    <col min="11271" max="11271" width="14.28515625" style="1" customWidth="1"/>
    <col min="11272" max="11272" width="13.5703125" style="1" customWidth="1"/>
    <col min="11273" max="11520" width="11" style="1"/>
    <col min="11521" max="11521" width="4.42578125" style="1" customWidth="1"/>
    <col min="11522" max="11522" width="39" style="1" customWidth="1"/>
    <col min="11523" max="11523" width="14" style="1" customWidth="1"/>
    <col min="11524" max="11524" width="13.28515625" style="1" customWidth="1"/>
    <col min="11525" max="11525" width="12.85546875" style="1" customWidth="1"/>
    <col min="11526" max="11526" width="13" style="1" customWidth="1"/>
    <col min="11527" max="11527" width="14.28515625" style="1" customWidth="1"/>
    <col min="11528" max="11528" width="13.5703125" style="1" customWidth="1"/>
    <col min="11529" max="11776" width="11" style="1"/>
    <col min="11777" max="11777" width="4.42578125" style="1" customWidth="1"/>
    <col min="11778" max="11778" width="39" style="1" customWidth="1"/>
    <col min="11779" max="11779" width="14" style="1" customWidth="1"/>
    <col min="11780" max="11780" width="13.28515625" style="1" customWidth="1"/>
    <col min="11781" max="11781" width="12.85546875" style="1" customWidth="1"/>
    <col min="11782" max="11782" width="13" style="1" customWidth="1"/>
    <col min="11783" max="11783" width="14.28515625" style="1" customWidth="1"/>
    <col min="11784" max="11784" width="13.5703125" style="1" customWidth="1"/>
    <col min="11785" max="12032" width="11" style="1"/>
    <col min="12033" max="12033" width="4.42578125" style="1" customWidth="1"/>
    <col min="12034" max="12034" width="39" style="1" customWidth="1"/>
    <col min="12035" max="12035" width="14" style="1" customWidth="1"/>
    <col min="12036" max="12036" width="13.28515625" style="1" customWidth="1"/>
    <col min="12037" max="12037" width="12.85546875" style="1" customWidth="1"/>
    <col min="12038" max="12038" width="13" style="1" customWidth="1"/>
    <col min="12039" max="12039" width="14.28515625" style="1" customWidth="1"/>
    <col min="12040" max="12040" width="13.5703125" style="1" customWidth="1"/>
    <col min="12041" max="12288" width="11" style="1"/>
    <col min="12289" max="12289" width="4.42578125" style="1" customWidth="1"/>
    <col min="12290" max="12290" width="39" style="1" customWidth="1"/>
    <col min="12291" max="12291" width="14" style="1" customWidth="1"/>
    <col min="12292" max="12292" width="13.28515625" style="1" customWidth="1"/>
    <col min="12293" max="12293" width="12.85546875" style="1" customWidth="1"/>
    <col min="12294" max="12294" width="13" style="1" customWidth="1"/>
    <col min="12295" max="12295" width="14.28515625" style="1" customWidth="1"/>
    <col min="12296" max="12296" width="13.5703125" style="1" customWidth="1"/>
    <col min="12297" max="12544" width="11" style="1"/>
    <col min="12545" max="12545" width="4.42578125" style="1" customWidth="1"/>
    <col min="12546" max="12546" width="39" style="1" customWidth="1"/>
    <col min="12547" max="12547" width="14" style="1" customWidth="1"/>
    <col min="12548" max="12548" width="13.28515625" style="1" customWidth="1"/>
    <col min="12549" max="12549" width="12.85546875" style="1" customWidth="1"/>
    <col min="12550" max="12550" width="13" style="1" customWidth="1"/>
    <col min="12551" max="12551" width="14.28515625" style="1" customWidth="1"/>
    <col min="12552" max="12552" width="13.5703125" style="1" customWidth="1"/>
    <col min="12553" max="12800" width="11" style="1"/>
    <col min="12801" max="12801" width="4.42578125" style="1" customWidth="1"/>
    <col min="12802" max="12802" width="39" style="1" customWidth="1"/>
    <col min="12803" max="12803" width="14" style="1" customWidth="1"/>
    <col min="12804" max="12804" width="13.28515625" style="1" customWidth="1"/>
    <col min="12805" max="12805" width="12.85546875" style="1" customWidth="1"/>
    <col min="12806" max="12806" width="13" style="1" customWidth="1"/>
    <col min="12807" max="12807" width="14.28515625" style="1" customWidth="1"/>
    <col min="12808" max="12808" width="13.5703125" style="1" customWidth="1"/>
    <col min="12809" max="13056" width="11" style="1"/>
    <col min="13057" max="13057" width="4.42578125" style="1" customWidth="1"/>
    <col min="13058" max="13058" width="39" style="1" customWidth="1"/>
    <col min="13059" max="13059" width="14" style="1" customWidth="1"/>
    <col min="13060" max="13060" width="13.28515625" style="1" customWidth="1"/>
    <col min="13061" max="13061" width="12.85546875" style="1" customWidth="1"/>
    <col min="13062" max="13062" width="13" style="1" customWidth="1"/>
    <col min="13063" max="13063" width="14.28515625" style="1" customWidth="1"/>
    <col min="13064" max="13064" width="13.5703125" style="1" customWidth="1"/>
    <col min="13065" max="13312" width="11" style="1"/>
    <col min="13313" max="13313" width="4.42578125" style="1" customWidth="1"/>
    <col min="13314" max="13314" width="39" style="1" customWidth="1"/>
    <col min="13315" max="13315" width="14" style="1" customWidth="1"/>
    <col min="13316" max="13316" width="13.28515625" style="1" customWidth="1"/>
    <col min="13317" max="13317" width="12.85546875" style="1" customWidth="1"/>
    <col min="13318" max="13318" width="13" style="1" customWidth="1"/>
    <col min="13319" max="13319" width="14.28515625" style="1" customWidth="1"/>
    <col min="13320" max="13320" width="13.5703125" style="1" customWidth="1"/>
    <col min="13321" max="13568" width="11" style="1"/>
    <col min="13569" max="13569" width="4.42578125" style="1" customWidth="1"/>
    <col min="13570" max="13570" width="39" style="1" customWidth="1"/>
    <col min="13571" max="13571" width="14" style="1" customWidth="1"/>
    <col min="13572" max="13572" width="13.28515625" style="1" customWidth="1"/>
    <col min="13573" max="13573" width="12.85546875" style="1" customWidth="1"/>
    <col min="13574" max="13574" width="13" style="1" customWidth="1"/>
    <col min="13575" max="13575" width="14.28515625" style="1" customWidth="1"/>
    <col min="13576" max="13576" width="13.5703125" style="1" customWidth="1"/>
    <col min="13577" max="13824" width="11" style="1"/>
    <col min="13825" max="13825" width="4.42578125" style="1" customWidth="1"/>
    <col min="13826" max="13826" width="39" style="1" customWidth="1"/>
    <col min="13827" max="13827" width="14" style="1" customWidth="1"/>
    <col min="13828" max="13828" width="13.28515625" style="1" customWidth="1"/>
    <col min="13829" max="13829" width="12.85546875" style="1" customWidth="1"/>
    <col min="13830" max="13830" width="13" style="1" customWidth="1"/>
    <col min="13831" max="13831" width="14.28515625" style="1" customWidth="1"/>
    <col min="13832" max="13832" width="13.5703125" style="1" customWidth="1"/>
    <col min="13833" max="14080" width="11" style="1"/>
    <col min="14081" max="14081" width="4.42578125" style="1" customWidth="1"/>
    <col min="14082" max="14082" width="39" style="1" customWidth="1"/>
    <col min="14083" max="14083" width="14" style="1" customWidth="1"/>
    <col min="14084" max="14084" width="13.28515625" style="1" customWidth="1"/>
    <col min="14085" max="14085" width="12.85546875" style="1" customWidth="1"/>
    <col min="14086" max="14086" width="13" style="1" customWidth="1"/>
    <col min="14087" max="14087" width="14.28515625" style="1" customWidth="1"/>
    <col min="14088" max="14088" width="13.5703125" style="1" customWidth="1"/>
    <col min="14089" max="14336" width="11" style="1"/>
    <col min="14337" max="14337" width="4.42578125" style="1" customWidth="1"/>
    <col min="14338" max="14338" width="39" style="1" customWidth="1"/>
    <col min="14339" max="14339" width="14" style="1" customWidth="1"/>
    <col min="14340" max="14340" width="13.28515625" style="1" customWidth="1"/>
    <col min="14341" max="14341" width="12.85546875" style="1" customWidth="1"/>
    <col min="14342" max="14342" width="13" style="1" customWidth="1"/>
    <col min="14343" max="14343" width="14.28515625" style="1" customWidth="1"/>
    <col min="14344" max="14344" width="13.5703125" style="1" customWidth="1"/>
    <col min="14345" max="14592" width="11" style="1"/>
    <col min="14593" max="14593" width="4.42578125" style="1" customWidth="1"/>
    <col min="14594" max="14594" width="39" style="1" customWidth="1"/>
    <col min="14595" max="14595" width="14" style="1" customWidth="1"/>
    <col min="14596" max="14596" width="13.28515625" style="1" customWidth="1"/>
    <col min="14597" max="14597" width="12.85546875" style="1" customWidth="1"/>
    <col min="14598" max="14598" width="13" style="1" customWidth="1"/>
    <col min="14599" max="14599" width="14.28515625" style="1" customWidth="1"/>
    <col min="14600" max="14600" width="13.5703125" style="1" customWidth="1"/>
    <col min="14601" max="14848" width="11" style="1"/>
    <col min="14849" max="14849" width="4.42578125" style="1" customWidth="1"/>
    <col min="14850" max="14850" width="39" style="1" customWidth="1"/>
    <col min="14851" max="14851" width="14" style="1" customWidth="1"/>
    <col min="14852" max="14852" width="13.28515625" style="1" customWidth="1"/>
    <col min="14853" max="14853" width="12.85546875" style="1" customWidth="1"/>
    <col min="14854" max="14854" width="13" style="1" customWidth="1"/>
    <col min="14855" max="14855" width="14.28515625" style="1" customWidth="1"/>
    <col min="14856" max="14856" width="13.5703125" style="1" customWidth="1"/>
    <col min="14857" max="15104" width="11" style="1"/>
    <col min="15105" max="15105" width="4.42578125" style="1" customWidth="1"/>
    <col min="15106" max="15106" width="39" style="1" customWidth="1"/>
    <col min="15107" max="15107" width="14" style="1" customWidth="1"/>
    <col min="15108" max="15108" width="13.28515625" style="1" customWidth="1"/>
    <col min="15109" max="15109" width="12.85546875" style="1" customWidth="1"/>
    <col min="15110" max="15110" width="13" style="1" customWidth="1"/>
    <col min="15111" max="15111" width="14.28515625" style="1" customWidth="1"/>
    <col min="15112" max="15112" width="13.5703125" style="1" customWidth="1"/>
    <col min="15113" max="15360" width="11" style="1"/>
    <col min="15361" max="15361" width="4.42578125" style="1" customWidth="1"/>
    <col min="15362" max="15362" width="39" style="1" customWidth="1"/>
    <col min="15363" max="15363" width="14" style="1" customWidth="1"/>
    <col min="15364" max="15364" width="13.28515625" style="1" customWidth="1"/>
    <col min="15365" max="15365" width="12.85546875" style="1" customWidth="1"/>
    <col min="15366" max="15366" width="13" style="1" customWidth="1"/>
    <col min="15367" max="15367" width="14.28515625" style="1" customWidth="1"/>
    <col min="15368" max="15368" width="13.5703125" style="1" customWidth="1"/>
    <col min="15369" max="15616" width="11" style="1"/>
    <col min="15617" max="15617" width="4.42578125" style="1" customWidth="1"/>
    <col min="15618" max="15618" width="39" style="1" customWidth="1"/>
    <col min="15619" max="15619" width="14" style="1" customWidth="1"/>
    <col min="15620" max="15620" width="13.28515625" style="1" customWidth="1"/>
    <col min="15621" max="15621" width="12.85546875" style="1" customWidth="1"/>
    <col min="15622" max="15622" width="13" style="1" customWidth="1"/>
    <col min="15623" max="15623" width="14.28515625" style="1" customWidth="1"/>
    <col min="15624" max="15624" width="13.5703125" style="1" customWidth="1"/>
    <col min="15625" max="15872" width="11" style="1"/>
    <col min="15873" max="15873" width="4.42578125" style="1" customWidth="1"/>
    <col min="15874" max="15874" width="39" style="1" customWidth="1"/>
    <col min="15875" max="15875" width="14" style="1" customWidth="1"/>
    <col min="15876" max="15876" width="13.28515625" style="1" customWidth="1"/>
    <col min="15877" max="15877" width="12.85546875" style="1" customWidth="1"/>
    <col min="15878" max="15878" width="13" style="1" customWidth="1"/>
    <col min="15879" max="15879" width="14.28515625" style="1" customWidth="1"/>
    <col min="15880" max="15880" width="13.5703125" style="1" customWidth="1"/>
    <col min="15881" max="16128" width="11" style="1"/>
    <col min="16129" max="16129" width="4.42578125" style="1" customWidth="1"/>
    <col min="16130" max="16130" width="39" style="1" customWidth="1"/>
    <col min="16131" max="16131" width="14" style="1" customWidth="1"/>
    <col min="16132" max="16132" width="13.28515625" style="1" customWidth="1"/>
    <col min="16133" max="16133" width="12.85546875" style="1" customWidth="1"/>
    <col min="16134" max="16134" width="13" style="1" customWidth="1"/>
    <col min="16135" max="16135" width="14.28515625" style="1" customWidth="1"/>
    <col min="16136" max="16136" width="13.5703125" style="1" customWidth="1"/>
    <col min="16137" max="16384" width="11" style="1"/>
  </cols>
  <sheetData>
    <row r="1" spans="2:8" ht="13.5" thickBot="1" x14ac:dyDescent="0.25"/>
    <row r="2" spans="2:8" x14ac:dyDescent="0.2">
      <c r="B2" s="174" t="s">
        <v>0</v>
      </c>
      <c r="C2" s="175"/>
      <c r="D2" s="175"/>
      <c r="E2" s="175"/>
      <c r="F2" s="175"/>
      <c r="G2" s="175"/>
      <c r="H2" s="176"/>
    </row>
    <row r="3" spans="2:8" x14ac:dyDescent="0.2">
      <c r="B3" s="6" t="s">
        <v>313</v>
      </c>
      <c r="C3" s="7"/>
      <c r="D3" s="7"/>
      <c r="E3" s="7"/>
      <c r="F3" s="7"/>
      <c r="G3" s="7"/>
      <c r="H3" s="8"/>
    </row>
    <row r="4" spans="2:8" x14ac:dyDescent="0.2">
      <c r="B4" s="6" t="s">
        <v>395</v>
      </c>
      <c r="C4" s="7"/>
      <c r="D4" s="7"/>
      <c r="E4" s="7"/>
      <c r="F4" s="7"/>
      <c r="G4" s="7"/>
      <c r="H4" s="8"/>
    </row>
    <row r="5" spans="2:8" x14ac:dyDescent="0.2">
      <c r="B5" s="6" t="s">
        <v>125</v>
      </c>
      <c r="C5" s="7"/>
      <c r="D5" s="7"/>
      <c r="E5" s="7"/>
      <c r="F5" s="7"/>
      <c r="G5" s="7"/>
      <c r="H5" s="8"/>
    </row>
    <row r="6" spans="2:8" ht="13.5" thickBot="1" x14ac:dyDescent="0.25">
      <c r="B6" s="9" t="s">
        <v>3</v>
      </c>
      <c r="C6" s="10"/>
      <c r="D6" s="10"/>
      <c r="E6" s="10"/>
      <c r="F6" s="10"/>
      <c r="G6" s="10"/>
      <c r="H6" s="11"/>
    </row>
    <row r="7" spans="2:8" ht="13.5" thickBot="1" x14ac:dyDescent="0.25">
      <c r="B7" s="80" t="s">
        <v>4</v>
      </c>
      <c r="C7" s="177" t="s">
        <v>315</v>
      </c>
      <c r="D7" s="178"/>
      <c r="E7" s="178"/>
      <c r="F7" s="178"/>
      <c r="G7" s="179"/>
      <c r="H7" s="80" t="s">
        <v>316</v>
      </c>
    </row>
    <row r="8" spans="2:8" ht="26.25" thickBot="1" x14ac:dyDescent="0.25">
      <c r="B8" s="83"/>
      <c r="C8" s="82" t="s">
        <v>206</v>
      </c>
      <c r="D8" s="82" t="s">
        <v>248</v>
      </c>
      <c r="E8" s="82" t="s">
        <v>249</v>
      </c>
      <c r="F8" s="82" t="s">
        <v>204</v>
      </c>
      <c r="G8" s="82" t="s">
        <v>223</v>
      </c>
      <c r="H8" s="83"/>
    </row>
    <row r="9" spans="2:8" x14ac:dyDescent="0.2">
      <c r="B9" s="180" t="s">
        <v>396</v>
      </c>
      <c r="C9" s="181">
        <f t="shared" ref="C9:H9" si="0">SUM(C10:C17)</f>
        <v>4540216</v>
      </c>
      <c r="D9" s="181">
        <f t="shared" si="0"/>
        <v>-1611369.6199999999</v>
      </c>
      <c r="E9" s="181">
        <f t="shared" si="0"/>
        <v>2928846.38</v>
      </c>
      <c r="F9" s="181">
        <f t="shared" si="0"/>
        <v>2928846.38</v>
      </c>
      <c r="G9" s="181">
        <f t="shared" si="0"/>
        <v>2928846.38</v>
      </c>
      <c r="H9" s="181">
        <f t="shared" si="0"/>
        <v>0</v>
      </c>
    </row>
    <row r="10" spans="2:8" ht="12.75" customHeight="1" x14ac:dyDescent="0.2">
      <c r="B10" s="182" t="s">
        <v>397</v>
      </c>
      <c r="C10" s="183">
        <v>185984</v>
      </c>
      <c r="D10" s="183">
        <v>-185984</v>
      </c>
      <c r="E10" s="183">
        <f t="shared" ref="E10:E15" si="1">C10+D10</f>
        <v>0</v>
      </c>
      <c r="F10" s="183">
        <v>0</v>
      </c>
      <c r="G10" s="183">
        <v>0</v>
      </c>
      <c r="H10" s="131">
        <f t="shared" ref="H10:H17" si="2">E10-F10</f>
        <v>0</v>
      </c>
    </row>
    <row r="11" spans="2:8" x14ac:dyDescent="0.2">
      <c r="B11" s="182" t="s">
        <v>398</v>
      </c>
      <c r="C11" s="18">
        <v>310007</v>
      </c>
      <c r="D11" s="18">
        <v>594089.17000000004</v>
      </c>
      <c r="E11" s="18">
        <f t="shared" si="1"/>
        <v>904096.17</v>
      </c>
      <c r="F11" s="18">
        <v>904096.17</v>
      </c>
      <c r="G11" s="18">
        <v>904096.17</v>
      </c>
      <c r="H11" s="131">
        <f t="shared" si="2"/>
        <v>0</v>
      </c>
    </row>
    <row r="12" spans="2:8" x14ac:dyDescent="0.2">
      <c r="B12" s="182" t="s">
        <v>399</v>
      </c>
      <c r="C12" s="18">
        <v>998928</v>
      </c>
      <c r="D12" s="18">
        <v>-763233.5</v>
      </c>
      <c r="E12" s="18">
        <f t="shared" si="1"/>
        <v>235694.5</v>
      </c>
      <c r="F12" s="18">
        <v>235694.5</v>
      </c>
      <c r="G12" s="18">
        <v>235694.5</v>
      </c>
      <c r="H12" s="131">
        <f t="shared" si="2"/>
        <v>0</v>
      </c>
    </row>
    <row r="13" spans="2:8" ht="25.5" x14ac:dyDescent="0.2">
      <c r="B13" s="182" t="s">
        <v>400</v>
      </c>
      <c r="C13" s="18">
        <v>465432</v>
      </c>
      <c r="D13" s="18">
        <v>-389763.28</v>
      </c>
      <c r="E13" s="18">
        <f t="shared" si="1"/>
        <v>75668.719999999972</v>
      </c>
      <c r="F13" s="18">
        <v>75668.72</v>
      </c>
      <c r="G13" s="18">
        <v>75668.72</v>
      </c>
      <c r="H13" s="131">
        <f t="shared" si="2"/>
        <v>0</v>
      </c>
    </row>
    <row r="14" spans="2:8" x14ac:dyDescent="0.2">
      <c r="B14" s="182" t="s">
        <v>401</v>
      </c>
      <c r="C14" s="18">
        <v>883207</v>
      </c>
      <c r="D14" s="18">
        <v>-799292.32</v>
      </c>
      <c r="E14" s="18">
        <f t="shared" si="1"/>
        <v>83914.680000000051</v>
      </c>
      <c r="F14" s="18">
        <v>83914.68</v>
      </c>
      <c r="G14" s="18">
        <v>83914.68</v>
      </c>
      <c r="H14" s="131">
        <f t="shared" si="2"/>
        <v>0</v>
      </c>
    </row>
    <row r="15" spans="2:8" x14ac:dyDescent="0.2">
      <c r="B15" s="182" t="s">
        <v>402</v>
      </c>
      <c r="C15" s="18">
        <v>1696658</v>
      </c>
      <c r="D15" s="18">
        <v>-67185.69</v>
      </c>
      <c r="E15" s="18">
        <f t="shared" si="1"/>
        <v>1629472.31</v>
      </c>
      <c r="F15" s="18">
        <v>1629472.31</v>
      </c>
      <c r="G15" s="18">
        <v>1629472.31</v>
      </c>
      <c r="H15" s="131">
        <f t="shared" si="2"/>
        <v>0</v>
      </c>
    </row>
    <row r="16" spans="2:8" x14ac:dyDescent="0.2">
      <c r="B16" s="182"/>
      <c r="C16" s="18"/>
      <c r="D16" s="18"/>
      <c r="E16" s="18"/>
      <c r="F16" s="18"/>
      <c r="G16" s="18"/>
      <c r="H16" s="131">
        <f t="shared" si="2"/>
        <v>0</v>
      </c>
    </row>
    <row r="17" spans="2:8" x14ac:dyDescent="0.2">
      <c r="B17" s="182"/>
      <c r="C17" s="18"/>
      <c r="D17" s="18"/>
      <c r="E17" s="18"/>
      <c r="F17" s="18"/>
      <c r="G17" s="18"/>
      <c r="H17" s="131">
        <f t="shared" si="2"/>
        <v>0</v>
      </c>
    </row>
    <row r="18" spans="2:8" x14ac:dyDescent="0.2">
      <c r="B18" s="184"/>
      <c r="C18" s="18"/>
      <c r="D18" s="18"/>
      <c r="E18" s="18"/>
      <c r="F18" s="18"/>
      <c r="G18" s="18"/>
      <c r="H18" s="18"/>
    </row>
    <row r="19" spans="2:8" x14ac:dyDescent="0.2">
      <c r="B19" s="185" t="s">
        <v>403</v>
      </c>
      <c r="C19" s="186">
        <f t="shared" ref="C19:H19" si="3">SUM(C20:C27)</f>
        <v>42100876</v>
      </c>
      <c r="D19" s="186">
        <f t="shared" si="3"/>
        <v>2089645.1800000002</v>
      </c>
      <c r="E19" s="186">
        <f t="shared" si="3"/>
        <v>44190521.18</v>
      </c>
      <c r="F19" s="186">
        <f t="shared" si="3"/>
        <v>44190521.18</v>
      </c>
      <c r="G19" s="186">
        <f t="shared" si="3"/>
        <v>43638429.579999998</v>
      </c>
      <c r="H19" s="186">
        <f t="shared" si="3"/>
        <v>0</v>
      </c>
    </row>
    <row r="20" spans="2:8" x14ac:dyDescent="0.2">
      <c r="B20" s="182" t="s">
        <v>397</v>
      </c>
      <c r="C20" s="183">
        <v>170605.05</v>
      </c>
      <c r="D20" s="183">
        <v>-110527.83</v>
      </c>
      <c r="E20" s="183">
        <f t="shared" ref="E20:E25" si="4">C20+D20</f>
        <v>60077.219999999987</v>
      </c>
      <c r="F20" s="183">
        <v>60077.22</v>
      </c>
      <c r="G20" s="183">
        <v>60077.22</v>
      </c>
      <c r="H20" s="131">
        <f t="shared" ref="H20:H28" si="5">E20-F20</f>
        <v>0</v>
      </c>
    </row>
    <row r="21" spans="2:8" x14ac:dyDescent="0.2">
      <c r="B21" s="182" t="s">
        <v>398</v>
      </c>
      <c r="C21" s="183">
        <v>185827.94</v>
      </c>
      <c r="D21" s="183">
        <v>18900.48</v>
      </c>
      <c r="E21" s="183">
        <f t="shared" si="4"/>
        <v>204728.42</v>
      </c>
      <c r="F21" s="183">
        <v>204728.42</v>
      </c>
      <c r="G21" s="183">
        <v>204728.42</v>
      </c>
      <c r="H21" s="131">
        <f t="shared" si="5"/>
        <v>0</v>
      </c>
    </row>
    <row r="22" spans="2:8" x14ac:dyDescent="0.2">
      <c r="B22" s="182" t="s">
        <v>399</v>
      </c>
      <c r="C22" s="183">
        <v>136388.45000000001</v>
      </c>
      <c r="D22" s="183">
        <v>102844.26</v>
      </c>
      <c r="E22" s="183">
        <f t="shared" si="4"/>
        <v>239232.71000000002</v>
      </c>
      <c r="F22" s="183">
        <v>239232.71</v>
      </c>
      <c r="G22" s="183">
        <v>239232.71</v>
      </c>
      <c r="H22" s="131">
        <f t="shared" si="5"/>
        <v>0</v>
      </c>
    </row>
    <row r="23" spans="2:8" ht="25.5" x14ac:dyDescent="0.2">
      <c r="B23" s="182" t="s">
        <v>400</v>
      </c>
      <c r="C23" s="183">
        <v>248147.45</v>
      </c>
      <c r="D23" s="183">
        <v>345166.23</v>
      </c>
      <c r="E23" s="183">
        <f t="shared" si="4"/>
        <v>593313.67999999993</v>
      </c>
      <c r="F23" s="183">
        <v>593313.68000000005</v>
      </c>
      <c r="G23" s="183">
        <v>593313.68000000005</v>
      </c>
      <c r="H23" s="131">
        <f t="shared" si="5"/>
        <v>0</v>
      </c>
    </row>
    <row r="24" spans="2:8" x14ac:dyDescent="0.2">
      <c r="B24" s="182" t="s">
        <v>401</v>
      </c>
      <c r="C24" s="18">
        <v>39365167</v>
      </c>
      <c r="D24" s="18">
        <v>21582.18</v>
      </c>
      <c r="E24" s="18">
        <f t="shared" si="4"/>
        <v>39386749.18</v>
      </c>
      <c r="F24" s="18">
        <v>39386749.18</v>
      </c>
      <c r="G24" s="18">
        <v>38834657.579999998</v>
      </c>
      <c r="H24" s="131">
        <f t="shared" si="5"/>
        <v>0</v>
      </c>
    </row>
    <row r="25" spans="2:8" x14ac:dyDescent="0.2">
      <c r="B25" s="182" t="s">
        <v>402</v>
      </c>
      <c r="C25" s="18">
        <v>1994740.11</v>
      </c>
      <c r="D25" s="18">
        <v>1711679.86</v>
      </c>
      <c r="E25" s="18">
        <f t="shared" si="4"/>
        <v>3706419.97</v>
      </c>
      <c r="F25" s="18">
        <v>3706419.97</v>
      </c>
      <c r="G25" s="18">
        <v>3706419.97</v>
      </c>
      <c r="H25" s="131">
        <f t="shared" si="5"/>
        <v>0</v>
      </c>
    </row>
    <row r="26" spans="2:8" x14ac:dyDescent="0.2">
      <c r="B26" s="182"/>
      <c r="C26" s="18"/>
      <c r="D26" s="18"/>
      <c r="E26" s="18"/>
      <c r="F26" s="18"/>
      <c r="G26" s="18"/>
      <c r="H26" s="131">
        <f t="shared" si="5"/>
        <v>0</v>
      </c>
    </row>
    <row r="27" spans="2:8" x14ac:dyDescent="0.2">
      <c r="B27" s="182"/>
      <c r="C27" s="18"/>
      <c r="D27" s="18"/>
      <c r="E27" s="18"/>
      <c r="F27" s="18"/>
      <c r="G27" s="18"/>
      <c r="H27" s="131">
        <f t="shared" si="5"/>
        <v>0</v>
      </c>
    </row>
    <row r="28" spans="2:8" x14ac:dyDescent="0.2">
      <c r="B28" s="184"/>
      <c r="C28" s="18"/>
      <c r="D28" s="18"/>
      <c r="E28" s="18"/>
      <c r="F28" s="18"/>
      <c r="G28" s="18"/>
      <c r="H28" s="131">
        <f t="shared" si="5"/>
        <v>0</v>
      </c>
    </row>
    <row r="29" spans="2:8" x14ac:dyDescent="0.2">
      <c r="B29" s="180" t="s">
        <v>394</v>
      </c>
      <c r="C29" s="16">
        <f t="shared" ref="C29:H29" si="6">C9+C19</f>
        <v>46641092</v>
      </c>
      <c r="D29" s="16">
        <f t="shared" si="6"/>
        <v>478275.56000000029</v>
      </c>
      <c r="E29" s="16">
        <f t="shared" si="6"/>
        <v>47119367.560000002</v>
      </c>
      <c r="F29" s="16">
        <f t="shared" si="6"/>
        <v>47119367.560000002</v>
      </c>
      <c r="G29" s="16">
        <f t="shared" si="6"/>
        <v>46567275.960000001</v>
      </c>
      <c r="H29" s="16">
        <f t="shared" si="6"/>
        <v>0</v>
      </c>
    </row>
    <row r="30" spans="2:8" ht="13.5" thickBot="1" x14ac:dyDescent="0.25">
      <c r="B30" s="187"/>
      <c r="C30" s="28"/>
      <c r="D30" s="28"/>
      <c r="E30" s="28"/>
      <c r="F30" s="28"/>
      <c r="G30" s="28"/>
      <c r="H30" s="28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2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G86"/>
  <sheetViews>
    <sheetView workbookViewId="0">
      <pane ySplit="9" topLeftCell="A10" activePane="bottomLeft" state="frozen"/>
      <selection pane="bottomLeft" activeCell="A22" sqref="A22"/>
    </sheetView>
  </sheetViews>
  <sheetFormatPr baseColWidth="10" defaultColWidth="11" defaultRowHeight="12.75" x14ac:dyDescent="0.2"/>
  <cols>
    <col min="1" max="1" width="52.85546875" style="1" customWidth="1"/>
    <col min="2" max="2" width="9.85546875" style="1" bestFit="1" customWidth="1"/>
    <col min="3" max="3" width="14.42578125" style="1" customWidth="1"/>
    <col min="4" max="4" width="13.85546875" style="1" customWidth="1"/>
    <col min="5" max="5" width="14.140625" style="1" customWidth="1"/>
    <col min="6" max="6" width="14.5703125" style="1" customWidth="1"/>
    <col min="7" max="7" width="15.28515625" style="1" bestFit="1" customWidth="1"/>
    <col min="8" max="256" width="11" style="1"/>
    <col min="257" max="257" width="52.85546875" style="1" customWidth="1"/>
    <col min="258" max="258" width="9.85546875" style="1" bestFit="1" customWidth="1"/>
    <col min="259" max="259" width="14.42578125" style="1" customWidth="1"/>
    <col min="260" max="260" width="13.85546875" style="1" customWidth="1"/>
    <col min="261" max="261" width="14.140625" style="1" customWidth="1"/>
    <col min="262" max="262" width="14.5703125" style="1" customWidth="1"/>
    <col min="263" max="263" width="15.28515625" style="1" bestFit="1" customWidth="1"/>
    <col min="264" max="512" width="11" style="1"/>
    <col min="513" max="513" width="52.85546875" style="1" customWidth="1"/>
    <col min="514" max="514" width="9.85546875" style="1" bestFit="1" customWidth="1"/>
    <col min="515" max="515" width="14.42578125" style="1" customWidth="1"/>
    <col min="516" max="516" width="13.85546875" style="1" customWidth="1"/>
    <col min="517" max="517" width="14.140625" style="1" customWidth="1"/>
    <col min="518" max="518" width="14.5703125" style="1" customWidth="1"/>
    <col min="519" max="519" width="15.28515625" style="1" bestFit="1" customWidth="1"/>
    <col min="520" max="768" width="11" style="1"/>
    <col min="769" max="769" width="52.85546875" style="1" customWidth="1"/>
    <col min="770" max="770" width="9.85546875" style="1" bestFit="1" customWidth="1"/>
    <col min="771" max="771" width="14.42578125" style="1" customWidth="1"/>
    <col min="772" max="772" width="13.85546875" style="1" customWidth="1"/>
    <col min="773" max="773" width="14.140625" style="1" customWidth="1"/>
    <col min="774" max="774" width="14.5703125" style="1" customWidth="1"/>
    <col min="775" max="775" width="15.28515625" style="1" bestFit="1" customWidth="1"/>
    <col min="776" max="1024" width="11" style="1"/>
    <col min="1025" max="1025" width="52.85546875" style="1" customWidth="1"/>
    <col min="1026" max="1026" width="9.85546875" style="1" bestFit="1" customWidth="1"/>
    <col min="1027" max="1027" width="14.42578125" style="1" customWidth="1"/>
    <col min="1028" max="1028" width="13.85546875" style="1" customWidth="1"/>
    <col min="1029" max="1029" width="14.140625" style="1" customWidth="1"/>
    <col min="1030" max="1030" width="14.5703125" style="1" customWidth="1"/>
    <col min="1031" max="1031" width="15.28515625" style="1" bestFit="1" customWidth="1"/>
    <col min="1032" max="1280" width="11" style="1"/>
    <col min="1281" max="1281" width="52.85546875" style="1" customWidth="1"/>
    <col min="1282" max="1282" width="9.85546875" style="1" bestFit="1" customWidth="1"/>
    <col min="1283" max="1283" width="14.42578125" style="1" customWidth="1"/>
    <col min="1284" max="1284" width="13.85546875" style="1" customWidth="1"/>
    <col min="1285" max="1285" width="14.140625" style="1" customWidth="1"/>
    <col min="1286" max="1286" width="14.5703125" style="1" customWidth="1"/>
    <col min="1287" max="1287" width="15.28515625" style="1" bestFit="1" customWidth="1"/>
    <col min="1288" max="1536" width="11" style="1"/>
    <col min="1537" max="1537" width="52.85546875" style="1" customWidth="1"/>
    <col min="1538" max="1538" width="9.85546875" style="1" bestFit="1" customWidth="1"/>
    <col min="1539" max="1539" width="14.42578125" style="1" customWidth="1"/>
    <col min="1540" max="1540" width="13.85546875" style="1" customWidth="1"/>
    <col min="1541" max="1541" width="14.140625" style="1" customWidth="1"/>
    <col min="1542" max="1542" width="14.5703125" style="1" customWidth="1"/>
    <col min="1543" max="1543" width="15.28515625" style="1" bestFit="1" customWidth="1"/>
    <col min="1544" max="1792" width="11" style="1"/>
    <col min="1793" max="1793" width="52.85546875" style="1" customWidth="1"/>
    <col min="1794" max="1794" width="9.85546875" style="1" bestFit="1" customWidth="1"/>
    <col min="1795" max="1795" width="14.42578125" style="1" customWidth="1"/>
    <col min="1796" max="1796" width="13.85546875" style="1" customWidth="1"/>
    <col min="1797" max="1797" width="14.140625" style="1" customWidth="1"/>
    <col min="1798" max="1798" width="14.5703125" style="1" customWidth="1"/>
    <col min="1799" max="1799" width="15.28515625" style="1" bestFit="1" customWidth="1"/>
    <col min="1800" max="2048" width="11" style="1"/>
    <col min="2049" max="2049" width="52.85546875" style="1" customWidth="1"/>
    <col min="2050" max="2050" width="9.85546875" style="1" bestFit="1" customWidth="1"/>
    <col min="2051" max="2051" width="14.42578125" style="1" customWidth="1"/>
    <col min="2052" max="2052" width="13.85546875" style="1" customWidth="1"/>
    <col min="2053" max="2053" width="14.140625" style="1" customWidth="1"/>
    <col min="2054" max="2054" width="14.5703125" style="1" customWidth="1"/>
    <col min="2055" max="2055" width="15.28515625" style="1" bestFit="1" customWidth="1"/>
    <col min="2056" max="2304" width="11" style="1"/>
    <col min="2305" max="2305" width="52.85546875" style="1" customWidth="1"/>
    <col min="2306" max="2306" width="9.85546875" style="1" bestFit="1" customWidth="1"/>
    <col min="2307" max="2307" width="14.42578125" style="1" customWidth="1"/>
    <col min="2308" max="2308" width="13.85546875" style="1" customWidth="1"/>
    <col min="2309" max="2309" width="14.140625" style="1" customWidth="1"/>
    <col min="2310" max="2310" width="14.5703125" style="1" customWidth="1"/>
    <col min="2311" max="2311" width="15.28515625" style="1" bestFit="1" customWidth="1"/>
    <col min="2312" max="2560" width="11" style="1"/>
    <col min="2561" max="2561" width="52.85546875" style="1" customWidth="1"/>
    <col min="2562" max="2562" width="9.85546875" style="1" bestFit="1" customWidth="1"/>
    <col min="2563" max="2563" width="14.42578125" style="1" customWidth="1"/>
    <col min="2564" max="2564" width="13.85546875" style="1" customWidth="1"/>
    <col min="2565" max="2565" width="14.140625" style="1" customWidth="1"/>
    <col min="2566" max="2566" width="14.5703125" style="1" customWidth="1"/>
    <col min="2567" max="2567" width="15.28515625" style="1" bestFit="1" customWidth="1"/>
    <col min="2568" max="2816" width="11" style="1"/>
    <col min="2817" max="2817" width="52.85546875" style="1" customWidth="1"/>
    <col min="2818" max="2818" width="9.85546875" style="1" bestFit="1" customWidth="1"/>
    <col min="2819" max="2819" width="14.42578125" style="1" customWidth="1"/>
    <col min="2820" max="2820" width="13.85546875" style="1" customWidth="1"/>
    <col min="2821" max="2821" width="14.140625" style="1" customWidth="1"/>
    <col min="2822" max="2822" width="14.5703125" style="1" customWidth="1"/>
    <col min="2823" max="2823" width="15.28515625" style="1" bestFit="1" customWidth="1"/>
    <col min="2824" max="3072" width="11" style="1"/>
    <col min="3073" max="3073" width="52.85546875" style="1" customWidth="1"/>
    <col min="3074" max="3074" width="9.85546875" style="1" bestFit="1" customWidth="1"/>
    <col min="3075" max="3075" width="14.42578125" style="1" customWidth="1"/>
    <col min="3076" max="3076" width="13.85546875" style="1" customWidth="1"/>
    <col min="3077" max="3077" width="14.140625" style="1" customWidth="1"/>
    <col min="3078" max="3078" width="14.5703125" style="1" customWidth="1"/>
    <col min="3079" max="3079" width="15.28515625" style="1" bestFit="1" customWidth="1"/>
    <col min="3080" max="3328" width="11" style="1"/>
    <col min="3329" max="3329" width="52.85546875" style="1" customWidth="1"/>
    <col min="3330" max="3330" width="9.85546875" style="1" bestFit="1" customWidth="1"/>
    <col min="3331" max="3331" width="14.42578125" style="1" customWidth="1"/>
    <col min="3332" max="3332" width="13.85546875" style="1" customWidth="1"/>
    <col min="3333" max="3333" width="14.140625" style="1" customWidth="1"/>
    <col min="3334" max="3334" width="14.5703125" style="1" customWidth="1"/>
    <col min="3335" max="3335" width="15.28515625" style="1" bestFit="1" customWidth="1"/>
    <col min="3336" max="3584" width="11" style="1"/>
    <col min="3585" max="3585" width="52.85546875" style="1" customWidth="1"/>
    <col min="3586" max="3586" width="9.85546875" style="1" bestFit="1" customWidth="1"/>
    <col min="3587" max="3587" width="14.42578125" style="1" customWidth="1"/>
    <col min="3588" max="3588" width="13.85546875" style="1" customWidth="1"/>
    <col min="3589" max="3589" width="14.140625" style="1" customWidth="1"/>
    <col min="3590" max="3590" width="14.5703125" style="1" customWidth="1"/>
    <col min="3591" max="3591" width="15.28515625" style="1" bestFit="1" customWidth="1"/>
    <col min="3592" max="3840" width="11" style="1"/>
    <col min="3841" max="3841" width="52.85546875" style="1" customWidth="1"/>
    <col min="3842" max="3842" width="9.85546875" style="1" bestFit="1" customWidth="1"/>
    <col min="3843" max="3843" width="14.42578125" style="1" customWidth="1"/>
    <col min="3844" max="3844" width="13.85546875" style="1" customWidth="1"/>
    <col min="3845" max="3845" width="14.140625" style="1" customWidth="1"/>
    <col min="3846" max="3846" width="14.5703125" style="1" customWidth="1"/>
    <col min="3847" max="3847" width="15.28515625" style="1" bestFit="1" customWidth="1"/>
    <col min="3848" max="4096" width="11" style="1"/>
    <col min="4097" max="4097" width="52.85546875" style="1" customWidth="1"/>
    <col min="4098" max="4098" width="9.85546875" style="1" bestFit="1" customWidth="1"/>
    <col min="4099" max="4099" width="14.42578125" style="1" customWidth="1"/>
    <col min="4100" max="4100" width="13.85546875" style="1" customWidth="1"/>
    <col min="4101" max="4101" width="14.140625" style="1" customWidth="1"/>
    <col min="4102" max="4102" width="14.5703125" style="1" customWidth="1"/>
    <col min="4103" max="4103" width="15.28515625" style="1" bestFit="1" customWidth="1"/>
    <col min="4104" max="4352" width="11" style="1"/>
    <col min="4353" max="4353" width="52.85546875" style="1" customWidth="1"/>
    <col min="4354" max="4354" width="9.85546875" style="1" bestFit="1" customWidth="1"/>
    <col min="4355" max="4355" width="14.42578125" style="1" customWidth="1"/>
    <col min="4356" max="4356" width="13.85546875" style="1" customWidth="1"/>
    <col min="4357" max="4357" width="14.140625" style="1" customWidth="1"/>
    <col min="4358" max="4358" width="14.5703125" style="1" customWidth="1"/>
    <col min="4359" max="4359" width="15.28515625" style="1" bestFit="1" customWidth="1"/>
    <col min="4360" max="4608" width="11" style="1"/>
    <col min="4609" max="4609" width="52.85546875" style="1" customWidth="1"/>
    <col min="4610" max="4610" width="9.85546875" style="1" bestFit="1" customWidth="1"/>
    <col min="4611" max="4611" width="14.42578125" style="1" customWidth="1"/>
    <col min="4612" max="4612" width="13.85546875" style="1" customWidth="1"/>
    <col min="4613" max="4613" width="14.140625" style="1" customWidth="1"/>
    <col min="4614" max="4614" width="14.5703125" style="1" customWidth="1"/>
    <col min="4615" max="4615" width="15.28515625" style="1" bestFit="1" customWidth="1"/>
    <col min="4616" max="4864" width="11" style="1"/>
    <col min="4865" max="4865" width="52.85546875" style="1" customWidth="1"/>
    <col min="4866" max="4866" width="9.85546875" style="1" bestFit="1" customWidth="1"/>
    <col min="4867" max="4867" width="14.42578125" style="1" customWidth="1"/>
    <col min="4868" max="4868" width="13.85546875" style="1" customWidth="1"/>
    <col min="4869" max="4869" width="14.140625" style="1" customWidth="1"/>
    <col min="4870" max="4870" width="14.5703125" style="1" customWidth="1"/>
    <col min="4871" max="4871" width="15.28515625" style="1" bestFit="1" customWidth="1"/>
    <col min="4872" max="5120" width="11" style="1"/>
    <col min="5121" max="5121" width="52.85546875" style="1" customWidth="1"/>
    <col min="5122" max="5122" width="9.85546875" style="1" bestFit="1" customWidth="1"/>
    <col min="5123" max="5123" width="14.42578125" style="1" customWidth="1"/>
    <col min="5124" max="5124" width="13.85546875" style="1" customWidth="1"/>
    <col min="5125" max="5125" width="14.140625" style="1" customWidth="1"/>
    <col min="5126" max="5126" width="14.5703125" style="1" customWidth="1"/>
    <col min="5127" max="5127" width="15.28515625" style="1" bestFit="1" customWidth="1"/>
    <col min="5128" max="5376" width="11" style="1"/>
    <col min="5377" max="5377" width="52.85546875" style="1" customWidth="1"/>
    <col min="5378" max="5378" width="9.85546875" style="1" bestFit="1" customWidth="1"/>
    <col min="5379" max="5379" width="14.42578125" style="1" customWidth="1"/>
    <col min="5380" max="5380" width="13.85546875" style="1" customWidth="1"/>
    <col min="5381" max="5381" width="14.140625" style="1" customWidth="1"/>
    <col min="5382" max="5382" width="14.5703125" style="1" customWidth="1"/>
    <col min="5383" max="5383" width="15.28515625" style="1" bestFit="1" customWidth="1"/>
    <col min="5384" max="5632" width="11" style="1"/>
    <col min="5633" max="5633" width="52.85546875" style="1" customWidth="1"/>
    <col min="5634" max="5634" width="9.85546875" style="1" bestFit="1" customWidth="1"/>
    <col min="5635" max="5635" width="14.42578125" style="1" customWidth="1"/>
    <col min="5636" max="5636" width="13.85546875" style="1" customWidth="1"/>
    <col min="5637" max="5637" width="14.140625" style="1" customWidth="1"/>
    <col min="5638" max="5638" width="14.5703125" style="1" customWidth="1"/>
    <col min="5639" max="5639" width="15.28515625" style="1" bestFit="1" customWidth="1"/>
    <col min="5640" max="5888" width="11" style="1"/>
    <col min="5889" max="5889" width="52.85546875" style="1" customWidth="1"/>
    <col min="5890" max="5890" width="9.85546875" style="1" bestFit="1" customWidth="1"/>
    <col min="5891" max="5891" width="14.42578125" style="1" customWidth="1"/>
    <col min="5892" max="5892" width="13.85546875" style="1" customWidth="1"/>
    <col min="5893" max="5893" width="14.140625" style="1" customWidth="1"/>
    <col min="5894" max="5894" width="14.5703125" style="1" customWidth="1"/>
    <col min="5895" max="5895" width="15.28515625" style="1" bestFit="1" customWidth="1"/>
    <col min="5896" max="6144" width="11" style="1"/>
    <col min="6145" max="6145" width="52.85546875" style="1" customWidth="1"/>
    <col min="6146" max="6146" width="9.85546875" style="1" bestFit="1" customWidth="1"/>
    <col min="6147" max="6147" width="14.42578125" style="1" customWidth="1"/>
    <col min="6148" max="6148" width="13.85546875" style="1" customWidth="1"/>
    <col min="6149" max="6149" width="14.140625" style="1" customWidth="1"/>
    <col min="6150" max="6150" width="14.5703125" style="1" customWidth="1"/>
    <col min="6151" max="6151" width="15.28515625" style="1" bestFit="1" customWidth="1"/>
    <col min="6152" max="6400" width="11" style="1"/>
    <col min="6401" max="6401" width="52.85546875" style="1" customWidth="1"/>
    <col min="6402" max="6402" width="9.85546875" style="1" bestFit="1" customWidth="1"/>
    <col min="6403" max="6403" width="14.42578125" style="1" customWidth="1"/>
    <col min="6404" max="6404" width="13.85546875" style="1" customWidth="1"/>
    <col min="6405" max="6405" width="14.140625" style="1" customWidth="1"/>
    <col min="6406" max="6406" width="14.5703125" style="1" customWidth="1"/>
    <col min="6407" max="6407" width="15.28515625" style="1" bestFit="1" customWidth="1"/>
    <col min="6408" max="6656" width="11" style="1"/>
    <col min="6657" max="6657" width="52.85546875" style="1" customWidth="1"/>
    <col min="6658" max="6658" width="9.85546875" style="1" bestFit="1" customWidth="1"/>
    <col min="6659" max="6659" width="14.42578125" style="1" customWidth="1"/>
    <col min="6660" max="6660" width="13.85546875" style="1" customWidth="1"/>
    <col min="6661" max="6661" width="14.140625" style="1" customWidth="1"/>
    <col min="6662" max="6662" width="14.5703125" style="1" customWidth="1"/>
    <col min="6663" max="6663" width="15.28515625" style="1" bestFit="1" customWidth="1"/>
    <col min="6664" max="6912" width="11" style="1"/>
    <col min="6913" max="6913" width="52.85546875" style="1" customWidth="1"/>
    <col min="6914" max="6914" width="9.85546875" style="1" bestFit="1" customWidth="1"/>
    <col min="6915" max="6915" width="14.42578125" style="1" customWidth="1"/>
    <col min="6916" max="6916" width="13.85546875" style="1" customWidth="1"/>
    <col min="6917" max="6917" width="14.140625" style="1" customWidth="1"/>
    <col min="6918" max="6918" width="14.5703125" style="1" customWidth="1"/>
    <col min="6919" max="6919" width="15.28515625" style="1" bestFit="1" customWidth="1"/>
    <col min="6920" max="7168" width="11" style="1"/>
    <col min="7169" max="7169" width="52.85546875" style="1" customWidth="1"/>
    <col min="7170" max="7170" width="9.85546875" style="1" bestFit="1" customWidth="1"/>
    <col min="7171" max="7171" width="14.42578125" style="1" customWidth="1"/>
    <col min="7172" max="7172" width="13.85546875" style="1" customWidth="1"/>
    <col min="7173" max="7173" width="14.140625" style="1" customWidth="1"/>
    <col min="7174" max="7174" width="14.5703125" style="1" customWidth="1"/>
    <col min="7175" max="7175" width="15.28515625" style="1" bestFit="1" customWidth="1"/>
    <col min="7176" max="7424" width="11" style="1"/>
    <col min="7425" max="7425" width="52.85546875" style="1" customWidth="1"/>
    <col min="7426" max="7426" width="9.85546875" style="1" bestFit="1" customWidth="1"/>
    <col min="7427" max="7427" width="14.42578125" style="1" customWidth="1"/>
    <col min="7428" max="7428" width="13.85546875" style="1" customWidth="1"/>
    <col min="7429" max="7429" width="14.140625" style="1" customWidth="1"/>
    <col min="7430" max="7430" width="14.5703125" style="1" customWidth="1"/>
    <col min="7431" max="7431" width="15.28515625" style="1" bestFit="1" customWidth="1"/>
    <col min="7432" max="7680" width="11" style="1"/>
    <col min="7681" max="7681" width="52.85546875" style="1" customWidth="1"/>
    <col min="7682" max="7682" width="9.85546875" style="1" bestFit="1" customWidth="1"/>
    <col min="7683" max="7683" width="14.42578125" style="1" customWidth="1"/>
    <col min="7684" max="7684" width="13.85546875" style="1" customWidth="1"/>
    <col min="7685" max="7685" width="14.140625" style="1" customWidth="1"/>
    <col min="7686" max="7686" width="14.5703125" style="1" customWidth="1"/>
    <col min="7687" max="7687" width="15.28515625" style="1" bestFit="1" customWidth="1"/>
    <col min="7688" max="7936" width="11" style="1"/>
    <col min="7937" max="7937" width="52.85546875" style="1" customWidth="1"/>
    <col min="7938" max="7938" width="9.85546875" style="1" bestFit="1" customWidth="1"/>
    <col min="7939" max="7939" width="14.42578125" style="1" customWidth="1"/>
    <col min="7940" max="7940" width="13.85546875" style="1" customWidth="1"/>
    <col min="7941" max="7941" width="14.140625" style="1" customWidth="1"/>
    <col min="7942" max="7942" width="14.5703125" style="1" customWidth="1"/>
    <col min="7943" max="7943" width="15.28515625" style="1" bestFit="1" customWidth="1"/>
    <col min="7944" max="8192" width="11" style="1"/>
    <col min="8193" max="8193" width="52.85546875" style="1" customWidth="1"/>
    <col min="8194" max="8194" width="9.85546875" style="1" bestFit="1" customWidth="1"/>
    <col min="8195" max="8195" width="14.42578125" style="1" customWidth="1"/>
    <col min="8196" max="8196" width="13.85546875" style="1" customWidth="1"/>
    <col min="8197" max="8197" width="14.140625" style="1" customWidth="1"/>
    <col min="8198" max="8198" width="14.5703125" style="1" customWidth="1"/>
    <col min="8199" max="8199" width="15.28515625" style="1" bestFit="1" customWidth="1"/>
    <col min="8200" max="8448" width="11" style="1"/>
    <col min="8449" max="8449" width="52.85546875" style="1" customWidth="1"/>
    <col min="8450" max="8450" width="9.85546875" style="1" bestFit="1" customWidth="1"/>
    <col min="8451" max="8451" width="14.42578125" style="1" customWidth="1"/>
    <col min="8452" max="8452" width="13.85546875" style="1" customWidth="1"/>
    <col min="8453" max="8453" width="14.140625" style="1" customWidth="1"/>
    <col min="8454" max="8454" width="14.5703125" style="1" customWidth="1"/>
    <col min="8455" max="8455" width="15.28515625" style="1" bestFit="1" customWidth="1"/>
    <col min="8456" max="8704" width="11" style="1"/>
    <col min="8705" max="8705" width="52.85546875" style="1" customWidth="1"/>
    <col min="8706" max="8706" width="9.85546875" style="1" bestFit="1" customWidth="1"/>
    <col min="8707" max="8707" width="14.42578125" style="1" customWidth="1"/>
    <col min="8708" max="8708" width="13.85546875" style="1" customWidth="1"/>
    <col min="8709" max="8709" width="14.140625" style="1" customWidth="1"/>
    <col min="8710" max="8710" width="14.5703125" style="1" customWidth="1"/>
    <col min="8711" max="8711" width="15.28515625" style="1" bestFit="1" customWidth="1"/>
    <col min="8712" max="8960" width="11" style="1"/>
    <col min="8961" max="8961" width="52.85546875" style="1" customWidth="1"/>
    <col min="8962" max="8962" width="9.85546875" style="1" bestFit="1" customWidth="1"/>
    <col min="8963" max="8963" width="14.42578125" style="1" customWidth="1"/>
    <col min="8964" max="8964" width="13.85546875" style="1" customWidth="1"/>
    <col min="8965" max="8965" width="14.140625" style="1" customWidth="1"/>
    <col min="8966" max="8966" width="14.5703125" style="1" customWidth="1"/>
    <col min="8967" max="8967" width="15.28515625" style="1" bestFit="1" customWidth="1"/>
    <col min="8968" max="9216" width="11" style="1"/>
    <col min="9217" max="9217" width="52.85546875" style="1" customWidth="1"/>
    <col min="9218" max="9218" width="9.85546875" style="1" bestFit="1" customWidth="1"/>
    <col min="9219" max="9219" width="14.42578125" style="1" customWidth="1"/>
    <col min="9220" max="9220" width="13.85546875" style="1" customWidth="1"/>
    <col min="9221" max="9221" width="14.140625" style="1" customWidth="1"/>
    <col min="9222" max="9222" width="14.5703125" style="1" customWidth="1"/>
    <col min="9223" max="9223" width="15.28515625" style="1" bestFit="1" customWidth="1"/>
    <col min="9224" max="9472" width="11" style="1"/>
    <col min="9473" max="9473" width="52.85546875" style="1" customWidth="1"/>
    <col min="9474" max="9474" width="9.85546875" style="1" bestFit="1" customWidth="1"/>
    <col min="9475" max="9475" width="14.42578125" style="1" customWidth="1"/>
    <col min="9476" max="9476" width="13.85546875" style="1" customWidth="1"/>
    <col min="9477" max="9477" width="14.140625" style="1" customWidth="1"/>
    <col min="9478" max="9478" width="14.5703125" style="1" customWidth="1"/>
    <col min="9479" max="9479" width="15.28515625" style="1" bestFit="1" customWidth="1"/>
    <col min="9480" max="9728" width="11" style="1"/>
    <col min="9729" max="9729" width="52.85546875" style="1" customWidth="1"/>
    <col min="9730" max="9730" width="9.85546875" style="1" bestFit="1" customWidth="1"/>
    <col min="9731" max="9731" width="14.42578125" style="1" customWidth="1"/>
    <col min="9732" max="9732" width="13.85546875" style="1" customWidth="1"/>
    <col min="9733" max="9733" width="14.140625" style="1" customWidth="1"/>
    <col min="9734" max="9734" width="14.5703125" style="1" customWidth="1"/>
    <col min="9735" max="9735" width="15.28515625" style="1" bestFit="1" customWidth="1"/>
    <col min="9736" max="9984" width="11" style="1"/>
    <col min="9985" max="9985" width="52.85546875" style="1" customWidth="1"/>
    <col min="9986" max="9986" width="9.85546875" style="1" bestFit="1" customWidth="1"/>
    <col min="9987" max="9987" width="14.42578125" style="1" customWidth="1"/>
    <col min="9988" max="9988" width="13.85546875" style="1" customWidth="1"/>
    <col min="9989" max="9989" width="14.140625" style="1" customWidth="1"/>
    <col min="9990" max="9990" width="14.5703125" style="1" customWidth="1"/>
    <col min="9991" max="9991" width="15.28515625" style="1" bestFit="1" customWidth="1"/>
    <col min="9992" max="10240" width="11" style="1"/>
    <col min="10241" max="10241" width="52.85546875" style="1" customWidth="1"/>
    <col min="10242" max="10242" width="9.85546875" style="1" bestFit="1" customWidth="1"/>
    <col min="10243" max="10243" width="14.42578125" style="1" customWidth="1"/>
    <col min="10244" max="10244" width="13.85546875" style="1" customWidth="1"/>
    <col min="10245" max="10245" width="14.140625" style="1" customWidth="1"/>
    <col min="10246" max="10246" width="14.5703125" style="1" customWidth="1"/>
    <col min="10247" max="10247" width="15.28515625" style="1" bestFit="1" customWidth="1"/>
    <col min="10248" max="10496" width="11" style="1"/>
    <col min="10497" max="10497" width="52.85546875" style="1" customWidth="1"/>
    <col min="10498" max="10498" width="9.85546875" style="1" bestFit="1" customWidth="1"/>
    <col min="10499" max="10499" width="14.42578125" style="1" customWidth="1"/>
    <col min="10500" max="10500" width="13.85546875" style="1" customWidth="1"/>
    <col min="10501" max="10501" width="14.140625" style="1" customWidth="1"/>
    <col min="10502" max="10502" width="14.5703125" style="1" customWidth="1"/>
    <col min="10503" max="10503" width="15.28515625" style="1" bestFit="1" customWidth="1"/>
    <col min="10504" max="10752" width="11" style="1"/>
    <col min="10753" max="10753" width="52.85546875" style="1" customWidth="1"/>
    <col min="10754" max="10754" width="9.85546875" style="1" bestFit="1" customWidth="1"/>
    <col min="10755" max="10755" width="14.42578125" style="1" customWidth="1"/>
    <col min="10756" max="10756" width="13.85546875" style="1" customWidth="1"/>
    <col min="10757" max="10757" width="14.140625" style="1" customWidth="1"/>
    <col min="10758" max="10758" width="14.5703125" style="1" customWidth="1"/>
    <col min="10759" max="10759" width="15.28515625" style="1" bestFit="1" customWidth="1"/>
    <col min="10760" max="11008" width="11" style="1"/>
    <col min="11009" max="11009" width="52.85546875" style="1" customWidth="1"/>
    <col min="11010" max="11010" width="9.85546875" style="1" bestFit="1" customWidth="1"/>
    <col min="11011" max="11011" width="14.42578125" style="1" customWidth="1"/>
    <col min="11012" max="11012" width="13.85546875" style="1" customWidth="1"/>
    <col min="11013" max="11013" width="14.140625" style="1" customWidth="1"/>
    <col min="11014" max="11014" width="14.5703125" style="1" customWidth="1"/>
    <col min="11015" max="11015" width="15.28515625" style="1" bestFit="1" customWidth="1"/>
    <col min="11016" max="11264" width="11" style="1"/>
    <col min="11265" max="11265" width="52.85546875" style="1" customWidth="1"/>
    <col min="11266" max="11266" width="9.85546875" style="1" bestFit="1" customWidth="1"/>
    <col min="11267" max="11267" width="14.42578125" style="1" customWidth="1"/>
    <col min="11268" max="11268" width="13.85546875" style="1" customWidth="1"/>
    <col min="11269" max="11269" width="14.140625" style="1" customWidth="1"/>
    <col min="11270" max="11270" width="14.5703125" style="1" customWidth="1"/>
    <col min="11271" max="11271" width="15.28515625" style="1" bestFit="1" customWidth="1"/>
    <col min="11272" max="11520" width="11" style="1"/>
    <col min="11521" max="11521" width="52.85546875" style="1" customWidth="1"/>
    <col min="11522" max="11522" width="9.85546875" style="1" bestFit="1" customWidth="1"/>
    <col min="11523" max="11523" width="14.42578125" style="1" customWidth="1"/>
    <col min="11524" max="11524" width="13.85546875" style="1" customWidth="1"/>
    <col min="11525" max="11525" width="14.140625" style="1" customWidth="1"/>
    <col min="11526" max="11526" width="14.5703125" style="1" customWidth="1"/>
    <col min="11527" max="11527" width="15.28515625" style="1" bestFit="1" customWidth="1"/>
    <col min="11528" max="11776" width="11" style="1"/>
    <col min="11777" max="11777" width="52.85546875" style="1" customWidth="1"/>
    <col min="11778" max="11778" width="9.85546875" style="1" bestFit="1" customWidth="1"/>
    <col min="11779" max="11779" width="14.42578125" style="1" customWidth="1"/>
    <col min="11780" max="11780" width="13.85546875" style="1" customWidth="1"/>
    <col min="11781" max="11781" width="14.140625" style="1" customWidth="1"/>
    <col min="11782" max="11782" width="14.5703125" style="1" customWidth="1"/>
    <col min="11783" max="11783" width="15.28515625" style="1" bestFit="1" customWidth="1"/>
    <col min="11784" max="12032" width="11" style="1"/>
    <col min="12033" max="12033" width="52.85546875" style="1" customWidth="1"/>
    <col min="12034" max="12034" width="9.85546875" style="1" bestFit="1" customWidth="1"/>
    <col min="12035" max="12035" width="14.42578125" style="1" customWidth="1"/>
    <col min="12036" max="12036" width="13.85546875" style="1" customWidth="1"/>
    <col min="12037" max="12037" width="14.140625" style="1" customWidth="1"/>
    <col min="12038" max="12038" width="14.5703125" style="1" customWidth="1"/>
    <col min="12039" max="12039" width="15.28515625" style="1" bestFit="1" customWidth="1"/>
    <col min="12040" max="12288" width="11" style="1"/>
    <col min="12289" max="12289" width="52.85546875" style="1" customWidth="1"/>
    <col min="12290" max="12290" width="9.85546875" style="1" bestFit="1" customWidth="1"/>
    <col min="12291" max="12291" width="14.42578125" style="1" customWidth="1"/>
    <col min="12292" max="12292" width="13.85546875" style="1" customWidth="1"/>
    <col min="12293" max="12293" width="14.140625" style="1" customWidth="1"/>
    <col min="12294" max="12294" width="14.5703125" style="1" customWidth="1"/>
    <col min="12295" max="12295" width="15.28515625" style="1" bestFit="1" customWidth="1"/>
    <col min="12296" max="12544" width="11" style="1"/>
    <col min="12545" max="12545" width="52.85546875" style="1" customWidth="1"/>
    <col min="12546" max="12546" width="9.85546875" style="1" bestFit="1" customWidth="1"/>
    <col min="12547" max="12547" width="14.42578125" style="1" customWidth="1"/>
    <col min="12548" max="12548" width="13.85546875" style="1" customWidth="1"/>
    <col min="12549" max="12549" width="14.140625" style="1" customWidth="1"/>
    <col min="12550" max="12550" width="14.5703125" style="1" customWidth="1"/>
    <col min="12551" max="12551" width="15.28515625" style="1" bestFit="1" customWidth="1"/>
    <col min="12552" max="12800" width="11" style="1"/>
    <col min="12801" max="12801" width="52.85546875" style="1" customWidth="1"/>
    <col min="12802" max="12802" width="9.85546875" style="1" bestFit="1" customWidth="1"/>
    <col min="12803" max="12803" width="14.42578125" style="1" customWidth="1"/>
    <col min="12804" max="12804" width="13.85546875" style="1" customWidth="1"/>
    <col min="12805" max="12805" width="14.140625" style="1" customWidth="1"/>
    <col min="12806" max="12806" width="14.5703125" style="1" customWidth="1"/>
    <col min="12807" max="12807" width="15.28515625" style="1" bestFit="1" customWidth="1"/>
    <col min="12808" max="13056" width="11" style="1"/>
    <col min="13057" max="13057" width="52.85546875" style="1" customWidth="1"/>
    <col min="13058" max="13058" width="9.85546875" style="1" bestFit="1" customWidth="1"/>
    <col min="13059" max="13059" width="14.42578125" style="1" customWidth="1"/>
    <col min="13060" max="13060" width="13.85546875" style="1" customWidth="1"/>
    <col min="13061" max="13061" width="14.140625" style="1" customWidth="1"/>
    <col min="13062" max="13062" width="14.5703125" style="1" customWidth="1"/>
    <col min="13063" max="13063" width="15.28515625" style="1" bestFit="1" customWidth="1"/>
    <col min="13064" max="13312" width="11" style="1"/>
    <col min="13313" max="13313" width="52.85546875" style="1" customWidth="1"/>
    <col min="13314" max="13314" width="9.85546875" style="1" bestFit="1" customWidth="1"/>
    <col min="13315" max="13315" width="14.42578125" style="1" customWidth="1"/>
    <col min="13316" max="13316" width="13.85546875" style="1" customWidth="1"/>
    <col min="13317" max="13317" width="14.140625" style="1" customWidth="1"/>
    <col min="13318" max="13318" width="14.5703125" style="1" customWidth="1"/>
    <col min="13319" max="13319" width="15.28515625" style="1" bestFit="1" customWidth="1"/>
    <col min="13320" max="13568" width="11" style="1"/>
    <col min="13569" max="13569" width="52.85546875" style="1" customWidth="1"/>
    <col min="13570" max="13570" width="9.85546875" style="1" bestFit="1" customWidth="1"/>
    <col min="13571" max="13571" width="14.42578125" style="1" customWidth="1"/>
    <col min="13572" max="13572" width="13.85546875" style="1" customWidth="1"/>
    <col min="13573" max="13573" width="14.140625" style="1" customWidth="1"/>
    <col min="13574" max="13574" width="14.5703125" style="1" customWidth="1"/>
    <col min="13575" max="13575" width="15.28515625" style="1" bestFit="1" customWidth="1"/>
    <col min="13576" max="13824" width="11" style="1"/>
    <col min="13825" max="13825" width="52.85546875" style="1" customWidth="1"/>
    <col min="13826" max="13826" width="9.85546875" style="1" bestFit="1" customWidth="1"/>
    <col min="13827" max="13827" width="14.42578125" style="1" customWidth="1"/>
    <col min="13828" max="13828" width="13.85546875" style="1" customWidth="1"/>
    <col min="13829" max="13829" width="14.140625" style="1" customWidth="1"/>
    <col min="13830" max="13830" width="14.5703125" style="1" customWidth="1"/>
    <col min="13831" max="13831" width="15.28515625" style="1" bestFit="1" customWidth="1"/>
    <col min="13832" max="14080" width="11" style="1"/>
    <col min="14081" max="14081" width="52.85546875" style="1" customWidth="1"/>
    <col min="14082" max="14082" width="9.85546875" style="1" bestFit="1" customWidth="1"/>
    <col min="14083" max="14083" width="14.42578125" style="1" customWidth="1"/>
    <col min="14084" max="14084" width="13.85546875" style="1" customWidth="1"/>
    <col min="14085" max="14085" width="14.140625" style="1" customWidth="1"/>
    <col min="14086" max="14086" width="14.5703125" style="1" customWidth="1"/>
    <col min="14087" max="14087" width="15.28515625" style="1" bestFit="1" customWidth="1"/>
    <col min="14088" max="14336" width="11" style="1"/>
    <col min="14337" max="14337" width="52.85546875" style="1" customWidth="1"/>
    <col min="14338" max="14338" width="9.85546875" style="1" bestFit="1" customWidth="1"/>
    <col min="14339" max="14339" width="14.42578125" style="1" customWidth="1"/>
    <col min="14340" max="14340" width="13.85546875" style="1" customWidth="1"/>
    <col min="14341" max="14341" width="14.140625" style="1" customWidth="1"/>
    <col min="14342" max="14342" width="14.5703125" style="1" customWidth="1"/>
    <col min="14343" max="14343" width="15.28515625" style="1" bestFit="1" customWidth="1"/>
    <col min="14344" max="14592" width="11" style="1"/>
    <col min="14593" max="14593" width="52.85546875" style="1" customWidth="1"/>
    <col min="14594" max="14594" width="9.85546875" style="1" bestFit="1" customWidth="1"/>
    <col min="14595" max="14595" width="14.42578125" style="1" customWidth="1"/>
    <col min="14596" max="14596" width="13.85546875" style="1" customWidth="1"/>
    <col min="14597" max="14597" width="14.140625" style="1" customWidth="1"/>
    <col min="14598" max="14598" width="14.5703125" style="1" customWidth="1"/>
    <col min="14599" max="14599" width="15.28515625" style="1" bestFit="1" customWidth="1"/>
    <col min="14600" max="14848" width="11" style="1"/>
    <col min="14849" max="14849" width="52.85546875" style="1" customWidth="1"/>
    <col min="14850" max="14850" width="9.85546875" style="1" bestFit="1" customWidth="1"/>
    <col min="14851" max="14851" width="14.42578125" style="1" customWidth="1"/>
    <col min="14852" max="14852" width="13.85546875" style="1" customWidth="1"/>
    <col min="14853" max="14853" width="14.140625" style="1" customWidth="1"/>
    <col min="14854" max="14854" width="14.5703125" style="1" customWidth="1"/>
    <col min="14855" max="14855" width="15.28515625" style="1" bestFit="1" customWidth="1"/>
    <col min="14856" max="15104" width="11" style="1"/>
    <col min="15105" max="15105" width="52.85546875" style="1" customWidth="1"/>
    <col min="15106" max="15106" width="9.85546875" style="1" bestFit="1" customWidth="1"/>
    <col min="15107" max="15107" width="14.42578125" style="1" customWidth="1"/>
    <col min="15108" max="15108" width="13.85546875" style="1" customWidth="1"/>
    <col min="15109" max="15109" width="14.140625" style="1" customWidth="1"/>
    <col min="15110" max="15110" width="14.5703125" style="1" customWidth="1"/>
    <col min="15111" max="15111" width="15.28515625" style="1" bestFit="1" customWidth="1"/>
    <col min="15112" max="15360" width="11" style="1"/>
    <col min="15361" max="15361" width="52.85546875" style="1" customWidth="1"/>
    <col min="15362" max="15362" width="9.85546875" style="1" bestFit="1" customWidth="1"/>
    <col min="15363" max="15363" width="14.42578125" style="1" customWidth="1"/>
    <col min="15364" max="15364" width="13.85546875" style="1" customWidth="1"/>
    <col min="15365" max="15365" width="14.140625" style="1" customWidth="1"/>
    <col min="15366" max="15366" width="14.5703125" style="1" customWidth="1"/>
    <col min="15367" max="15367" width="15.28515625" style="1" bestFit="1" customWidth="1"/>
    <col min="15368" max="15616" width="11" style="1"/>
    <col min="15617" max="15617" width="52.85546875" style="1" customWidth="1"/>
    <col min="15618" max="15618" width="9.85546875" style="1" bestFit="1" customWidth="1"/>
    <col min="15619" max="15619" width="14.42578125" style="1" customWidth="1"/>
    <col min="15620" max="15620" width="13.85546875" style="1" customWidth="1"/>
    <col min="15621" max="15621" width="14.140625" style="1" customWidth="1"/>
    <col min="15622" max="15622" width="14.5703125" style="1" customWidth="1"/>
    <col min="15623" max="15623" width="15.28515625" style="1" bestFit="1" customWidth="1"/>
    <col min="15624" max="15872" width="11" style="1"/>
    <col min="15873" max="15873" width="52.85546875" style="1" customWidth="1"/>
    <col min="15874" max="15874" width="9.85546875" style="1" bestFit="1" customWidth="1"/>
    <col min="15875" max="15875" width="14.42578125" style="1" customWidth="1"/>
    <col min="15876" max="15876" width="13.85546875" style="1" customWidth="1"/>
    <col min="15877" max="15877" width="14.140625" style="1" customWidth="1"/>
    <col min="15878" max="15878" width="14.5703125" style="1" customWidth="1"/>
    <col min="15879" max="15879" width="15.28515625" style="1" bestFit="1" customWidth="1"/>
    <col min="15880" max="16128" width="11" style="1"/>
    <col min="16129" max="16129" width="52.85546875" style="1" customWidth="1"/>
    <col min="16130" max="16130" width="9.85546875" style="1" bestFit="1" customWidth="1"/>
    <col min="16131" max="16131" width="14.42578125" style="1" customWidth="1"/>
    <col min="16132" max="16132" width="13.85546875" style="1" customWidth="1"/>
    <col min="16133" max="16133" width="14.140625" style="1" customWidth="1"/>
    <col min="16134" max="16134" width="14.5703125" style="1" customWidth="1"/>
    <col min="16135" max="16135" width="15.28515625" style="1" bestFit="1" customWidth="1"/>
    <col min="16136" max="16384" width="11" style="1"/>
  </cols>
  <sheetData>
    <row r="1" spans="1:7" ht="13.5" thickBot="1" x14ac:dyDescent="0.25"/>
    <row r="2" spans="1:7" x14ac:dyDescent="0.2">
      <c r="A2" s="3" t="s">
        <v>0</v>
      </c>
      <c r="B2" s="4"/>
      <c r="C2" s="4"/>
      <c r="D2" s="4"/>
      <c r="E2" s="4"/>
      <c r="F2" s="4"/>
      <c r="G2" s="150"/>
    </row>
    <row r="3" spans="1:7" x14ac:dyDescent="0.2">
      <c r="A3" s="71" t="s">
        <v>313</v>
      </c>
      <c r="B3" s="72"/>
      <c r="C3" s="72"/>
      <c r="D3" s="72"/>
      <c r="E3" s="72"/>
      <c r="F3" s="72"/>
      <c r="G3" s="151"/>
    </row>
    <row r="4" spans="1:7" x14ac:dyDescent="0.2">
      <c r="A4" s="71" t="s">
        <v>404</v>
      </c>
      <c r="B4" s="72"/>
      <c r="C4" s="72"/>
      <c r="D4" s="72"/>
      <c r="E4" s="72"/>
      <c r="F4" s="72"/>
      <c r="G4" s="151"/>
    </row>
    <row r="5" spans="1:7" x14ac:dyDescent="0.2">
      <c r="A5" s="71" t="s">
        <v>125</v>
      </c>
      <c r="B5" s="72"/>
      <c r="C5" s="72"/>
      <c r="D5" s="72"/>
      <c r="E5" s="72"/>
      <c r="F5" s="72"/>
      <c r="G5" s="151"/>
    </row>
    <row r="6" spans="1:7" ht="13.5" thickBot="1" x14ac:dyDescent="0.25">
      <c r="A6" s="74" t="s">
        <v>3</v>
      </c>
      <c r="B6" s="75"/>
      <c r="C6" s="75"/>
      <c r="D6" s="75"/>
      <c r="E6" s="75"/>
      <c r="F6" s="75"/>
      <c r="G6" s="152"/>
    </row>
    <row r="7" spans="1:7" ht="15.75" customHeight="1" x14ac:dyDescent="0.2">
      <c r="A7" s="3" t="s">
        <v>4</v>
      </c>
      <c r="B7" s="174" t="s">
        <v>315</v>
      </c>
      <c r="C7" s="175"/>
      <c r="D7" s="175"/>
      <c r="E7" s="175"/>
      <c r="F7" s="176"/>
      <c r="G7" s="80" t="s">
        <v>316</v>
      </c>
    </row>
    <row r="8" spans="1:7" ht="15.75" customHeight="1" thickBot="1" x14ac:dyDescent="0.25">
      <c r="A8" s="71"/>
      <c r="B8" s="9"/>
      <c r="C8" s="10"/>
      <c r="D8" s="10"/>
      <c r="E8" s="10"/>
      <c r="F8" s="11"/>
      <c r="G8" s="188"/>
    </row>
    <row r="9" spans="1:7" ht="26.25" thickBot="1" x14ac:dyDescent="0.25">
      <c r="A9" s="74"/>
      <c r="B9" s="189" t="s">
        <v>206</v>
      </c>
      <c r="C9" s="82" t="s">
        <v>317</v>
      </c>
      <c r="D9" s="82" t="s">
        <v>318</v>
      </c>
      <c r="E9" s="82" t="s">
        <v>204</v>
      </c>
      <c r="F9" s="82" t="s">
        <v>223</v>
      </c>
      <c r="G9" s="83"/>
    </row>
    <row r="10" spans="1:7" x14ac:dyDescent="0.2">
      <c r="A10" s="190"/>
      <c r="B10" s="191"/>
      <c r="C10" s="191"/>
      <c r="D10" s="191"/>
      <c r="E10" s="191"/>
      <c r="F10" s="191"/>
      <c r="G10" s="191"/>
    </row>
    <row r="11" spans="1:7" x14ac:dyDescent="0.2">
      <c r="A11" s="192" t="s">
        <v>405</v>
      </c>
      <c r="B11" s="110">
        <f t="shared" ref="B11:G11" si="0">B12+B22+B31+B42</f>
        <v>4540216</v>
      </c>
      <c r="C11" s="110">
        <f t="shared" si="0"/>
        <v>-1611369.62</v>
      </c>
      <c r="D11" s="110">
        <f t="shared" si="0"/>
        <v>2928846.38</v>
      </c>
      <c r="E11" s="110">
        <f t="shared" si="0"/>
        <v>2928846.38</v>
      </c>
      <c r="F11" s="110">
        <f t="shared" si="0"/>
        <v>2928846.38</v>
      </c>
      <c r="G11" s="110">
        <f t="shared" si="0"/>
        <v>0</v>
      </c>
    </row>
    <row r="12" spans="1:7" x14ac:dyDescent="0.2">
      <c r="A12" s="192" t="s">
        <v>406</v>
      </c>
      <c r="B12" s="110">
        <f>SUM(B13:B20)</f>
        <v>0</v>
      </c>
      <c r="C12" s="110">
        <f>SUM(C13:C20)</f>
        <v>0</v>
      </c>
      <c r="D12" s="110">
        <f>SUM(D13:D20)</f>
        <v>0</v>
      </c>
      <c r="E12" s="110">
        <f>SUM(E13:E20)</f>
        <v>0</v>
      </c>
      <c r="F12" s="110">
        <f>SUM(F13:F20)</f>
        <v>0</v>
      </c>
      <c r="G12" s="110">
        <f>D12-E12</f>
        <v>0</v>
      </c>
    </row>
    <row r="13" spans="1:7" x14ac:dyDescent="0.2">
      <c r="A13" s="193" t="s">
        <v>407</v>
      </c>
      <c r="B13" s="108"/>
      <c r="C13" s="108"/>
      <c r="D13" s="108">
        <f>B13+C13</f>
        <v>0</v>
      </c>
      <c r="E13" s="108"/>
      <c r="F13" s="108"/>
      <c r="G13" s="108">
        <f t="shared" ref="G13:G20" si="1">D13-E13</f>
        <v>0</v>
      </c>
    </row>
    <row r="14" spans="1:7" x14ac:dyDescent="0.2">
      <c r="A14" s="193" t="s">
        <v>408</v>
      </c>
      <c r="B14" s="108"/>
      <c r="C14" s="108"/>
      <c r="D14" s="108">
        <f t="shared" ref="D14:D20" si="2">B14+C14</f>
        <v>0</v>
      </c>
      <c r="E14" s="108"/>
      <c r="F14" s="108"/>
      <c r="G14" s="108">
        <f t="shared" si="1"/>
        <v>0</v>
      </c>
    </row>
    <row r="15" spans="1:7" x14ac:dyDescent="0.2">
      <c r="A15" s="193" t="s">
        <v>409</v>
      </c>
      <c r="B15" s="108"/>
      <c r="C15" s="108"/>
      <c r="D15" s="108">
        <f t="shared" si="2"/>
        <v>0</v>
      </c>
      <c r="E15" s="108"/>
      <c r="F15" s="108"/>
      <c r="G15" s="108">
        <f t="shared" si="1"/>
        <v>0</v>
      </c>
    </row>
    <row r="16" spans="1:7" x14ac:dyDescent="0.2">
      <c r="A16" s="193" t="s">
        <v>410</v>
      </c>
      <c r="B16" s="108"/>
      <c r="C16" s="108"/>
      <c r="D16" s="108">
        <f t="shared" si="2"/>
        <v>0</v>
      </c>
      <c r="E16" s="108"/>
      <c r="F16" s="108"/>
      <c r="G16" s="108">
        <f t="shared" si="1"/>
        <v>0</v>
      </c>
    </row>
    <row r="17" spans="1:7" x14ac:dyDescent="0.2">
      <c r="A17" s="193" t="s">
        <v>411</v>
      </c>
      <c r="B17" s="108"/>
      <c r="C17" s="108"/>
      <c r="D17" s="108">
        <f t="shared" si="2"/>
        <v>0</v>
      </c>
      <c r="E17" s="108"/>
      <c r="F17" s="108"/>
      <c r="G17" s="108">
        <f t="shared" si="1"/>
        <v>0</v>
      </c>
    </row>
    <row r="18" spans="1:7" x14ac:dyDescent="0.2">
      <c r="A18" s="193" t="s">
        <v>412</v>
      </c>
      <c r="B18" s="108"/>
      <c r="C18" s="108"/>
      <c r="D18" s="108">
        <f t="shared" si="2"/>
        <v>0</v>
      </c>
      <c r="E18" s="108"/>
      <c r="F18" s="108"/>
      <c r="G18" s="108">
        <f t="shared" si="1"/>
        <v>0</v>
      </c>
    </row>
    <row r="19" spans="1:7" x14ac:dyDescent="0.2">
      <c r="A19" s="193" t="s">
        <v>413</v>
      </c>
      <c r="B19" s="108"/>
      <c r="C19" s="108"/>
      <c r="D19" s="108">
        <f t="shared" si="2"/>
        <v>0</v>
      </c>
      <c r="E19" s="108"/>
      <c r="F19" s="108"/>
      <c r="G19" s="108">
        <f t="shared" si="1"/>
        <v>0</v>
      </c>
    </row>
    <row r="20" spans="1:7" x14ac:dyDescent="0.2">
      <c r="A20" s="193" t="s">
        <v>414</v>
      </c>
      <c r="B20" s="108"/>
      <c r="C20" s="108"/>
      <c r="D20" s="108">
        <f t="shared" si="2"/>
        <v>0</v>
      </c>
      <c r="E20" s="108"/>
      <c r="F20" s="108"/>
      <c r="G20" s="108">
        <f t="shared" si="1"/>
        <v>0</v>
      </c>
    </row>
    <row r="21" spans="1:7" x14ac:dyDescent="0.2">
      <c r="A21" s="194"/>
      <c r="B21" s="108"/>
      <c r="C21" s="108"/>
      <c r="D21" s="108"/>
      <c r="E21" s="108"/>
      <c r="F21" s="108"/>
      <c r="G21" s="108"/>
    </row>
    <row r="22" spans="1:7" x14ac:dyDescent="0.2">
      <c r="A22" s="192" t="s">
        <v>415</v>
      </c>
      <c r="B22" s="110">
        <f>SUM(B23:B29)</f>
        <v>4540216</v>
      </c>
      <c r="C22" s="110">
        <f>SUM(C23:C29)</f>
        <v>-1611369.62</v>
      </c>
      <c r="D22" s="110">
        <f>SUM(D23:D29)</f>
        <v>2928846.38</v>
      </c>
      <c r="E22" s="110">
        <f>SUM(E23:E29)</f>
        <v>2928846.38</v>
      </c>
      <c r="F22" s="110">
        <f>SUM(F23:F29)</f>
        <v>2928846.38</v>
      </c>
      <c r="G22" s="110">
        <f t="shared" ref="G22:G29" si="3">D22-E22</f>
        <v>0</v>
      </c>
    </row>
    <row r="23" spans="1:7" x14ac:dyDescent="0.2">
      <c r="A23" s="193" t="s">
        <v>416</v>
      </c>
      <c r="B23" s="108"/>
      <c r="C23" s="108"/>
      <c r="D23" s="108">
        <f>B23+C23</f>
        <v>0</v>
      </c>
      <c r="E23" s="108"/>
      <c r="F23" s="108"/>
      <c r="G23" s="108">
        <f t="shared" si="3"/>
        <v>0</v>
      </c>
    </row>
    <row r="24" spans="1:7" x14ac:dyDescent="0.2">
      <c r="A24" s="193" t="s">
        <v>417</v>
      </c>
      <c r="B24" s="108"/>
      <c r="C24" s="108"/>
      <c r="D24" s="108">
        <f t="shared" ref="D24:D29" si="4">B24+C24</f>
        <v>0</v>
      </c>
      <c r="E24" s="108"/>
      <c r="F24" s="108"/>
      <c r="G24" s="108">
        <f t="shared" si="3"/>
        <v>0</v>
      </c>
    </row>
    <row r="25" spans="1:7" x14ac:dyDescent="0.2">
      <c r="A25" s="193" t="s">
        <v>418</v>
      </c>
      <c r="B25" s="108"/>
      <c r="C25" s="108"/>
      <c r="D25" s="108">
        <f t="shared" si="4"/>
        <v>0</v>
      </c>
      <c r="E25" s="108"/>
      <c r="F25" s="108"/>
      <c r="G25" s="108">
        <f t="shared" si="3"/>
        <v>0</v>
      </c>
    </row>
    <row r="26" spans="1:7" x14ac:dyDescent="0.2">
      <c r="A26" s="193" t="s">
        <v>419</v>
      </c>
      <c r="B26" s="108"/>
      <c r="C26" s="108"/>
      <c r="D26" s="108">
        <f t="shared" si="4"/>
        <v>0</v>
      </c>
      <c r="E26" s="108"/>
      <c r="F26" s="108"/>
      <c r="G26" s="108">
        <f t="shared" si="3"/>
        <v>0</v>
      </c>
    </row>
    <row r="27" spans="1:7" x14ac:dyDescent="0.2">
      <c r="A27" s="193" t="s">
        <v>420</v>
      </c>
      <c r="B27" s="108">
        <v>4540216</v>
      </c>
      <c r="C27" s="108">
        <v>-1611369.62</v>
      </c>
      <c r="D27" s="108">
        <f t="shared" si="4"/>
        <v>2928846.38</v>
      </c>
      <c r="E27" s="108">
        <v>2928846.38</v>
      </c>
      <c r="F27" s="108">
        <v>2928846.38</v>
      </c>
      <c r="G27" s="108">
        <f t="shared" si="3"/>
        <v>0</v>
      </c>
    </row>
    <row r="28" spans="1:7" x14ac:dyDescent="0.2">
      <c r="A28" s="193" t="s">
        <v>421</v>
      </c>
      <c r="B28" s="108"/>
      <c r="C28" s="108"/>
      <c r="D28" s="108">
        <f t="shared" si="4"/>
        <v>0</v>
      </c>
      <c r="E28" s="108"/>
      <c r="F28" s="108"/>
      <c r="G28" s="108">
        <f t="shared" si="3"/>
        <v>0</v>
      </c>
    </row>
    <row r="29" spans="1:7" x14ac:dyDescent="0.2">
      <c r="A29" s="193" t="s">
        <v>422</v>
      </c>
      <c r="B29" s="108"/>
      <c r="C29" s="108"/>
      <c r="D29" s="108">
        <f t="shared" si="4"/>
        <v>0</v>
      </c>
      <c r="E29" s="108"/>
      <c r="F29" s="108"/>
      <c r="G29" s="108">
        <f t="shared" si="3"/>
        <v>0</v>
      </c>
    </row>
    <row r="30" spans="1:7" x14ac:dyDescent="0.2">
      <c r="A30" s="194"/>
      <c r="B30" s="108"/>
      <c r="C30" s="108"/>
      <c r="D30" s="108"/>
      <c r="E30" s="108"/>
      <c r="F30" s="108"/>
      <c r="G30" s="108"/>
    </row>
    <row r="31" spans="1:7" x14ac:dyDescent="0.2">
      <c r="A31" s="192" t="s">
        <v>423</v>
      </c>
      <c r="B31" s="110">
        <f>SUM(B32:B40)</f>
        <v>0</v>
      </c>
      <c r="C31" s="110">
        <f>SUM(C32:C40)</f>
        <v>0</v>
      </c>
      <c r="D31" s="110">
        <f>SUM(D32:D40)</f>
        <v>0</v>
      </c>
      <c r="E31" s="110">
        <f>SUM(E32:E40)</f>
        <v>0</v>
      </c>
      <c r="F31" s="110">
        <f>SUM(F32:F40)</f>
        <v>0</v>
      </c>
      <c r="G31" s="110">
        <f t="shared" ref="G31:G40" si="5">D31-E31</f>
        <v>0</v>
      </c>
    </row>
    <row r="32" spans="1:7" x14ac:dyDescent="0.2">
      <c r="A32" s="193" t="s">
        <v>424</v>
      </c>
      <c r="B32" s="108"/>
      <c r="C32" s="108"/>
      <c r="D32" s="108">
        <f>B32+C32</f>
        <v>0</v>
      </c>
      <c r="E32" s="108"/>
      <c r="F32" s="108"/>
      <c r="G32" s="108">
        <f t="shared" si="5"/>
        <v>0</v>
      </c>
    </row>
    <row r="33" spans="1:7" x14ac:dyDescent="0.2">
      <c r="A33" s="193" t="s">
        <v>425</v>
      </c>
      <c r="B33" s="108"/>
      <c r="C33" s="108"/>
      <c r="D33" s="108">
        <f t="shared" ref="D33:D40" si="6">B33+C33</f>
        <v>0</v>
      </c>
      <c r="E33" s="108"/>
      <c r="F33" s="108"/>
      <c r="G33" s="108">
        <f t="shared" si="5"/>
        <v>0</v>
      </c>
    </row>
    <row r="34" spans="1:7" x14ac:dyDescent="0.2">
      <c r="A34" s="193" t="s">
        <v>426</v>
      </c>
      <c r="B34" s="108"/>
      <c r="C34" s="108"/>
      <c r="D34" s="108">
        <f t="shared" si="6"/>
        <v>0</v>
      </c>
      <c r="E34" s="108"/>
      <c r="F34" s="108"/>
      <c r="G34" s="108">
        <f t="shared" si="5"/>
        <v>0</v>
      </c>
    </row>
    <row r="35" spans="1:7" x14ac:dyDescent="0.2">
      <c r="A35" s="193" t="s">
        <v>427</v>
      </c>
      <c r="B35" s="108"/>
      <c r="C35" s="108"/>
      <c r="D35" s="108">
        <f t="shared" si="6"/>
        <v>0</v>
      </c>
      <c r="E35" s="108"/>
      <c r="F35" s="108"/>
      <c r="G35" s="108">
        <f t="shared" si="5"/>
        <v>0</v>
      </c>
    </row>
    <row r="36" spans="1:7" x14ac:dyDescent="0.2">
      <c r="A36" s="193" t="s">
        <v>428</v>
      </c>
      <c r="B36" s="108"/>
      <c r="C36" s="108"/>
      <c r="D36" s="108">
        <f t="shared" si="6"/>
        <v>0</v>
      </c>
      <c r="E36" s="108"/>
      <c r="F36" s="108"/>
      <c r="G36" s="108">
        <f t="shared" si="5"/>
        <v>0</v>
      </c>
    </row>
    <row r="37" spans="1:7" x14ac:dyDescent="0.2">
      <c r="A37" s="193" t="s">
        <v>429</v>
      </c>
      <c r="B37" s="108"/>
      <c r="C37" s="108"/>
      <c r="D37" s="108">
        <f t="shared" si="6"/>
        <v>0</v>
      </c>
      <c r="E37" s="108"/>
      <c r="F37" s="108"/>
      <c r="G37" s="108">
        <f t="shared" si="5"/>
        <v>0</v>
      </c>
    </row>
    <row r="38" spans="1:7" x14ac:dyDescent="0.2">
      <c r="A38" s="193" t="s">
        <v>430</v>
      </c>
      <c r="B38" s="108"/>
      <c r="C38" s="108"/>
      <c r="D38" s="108">
        <f t="shared" si="6"/>
        <v>0</v>
      </c>
      <c r="E38" s="108"/>
      <c r="F38" s="108"/>
      <c r="G38" s="108">
        <f t="shared" si="5"/>
        <v>0</v>
      </c>
    </row>
    <row r="39" spans="1:7" x14ac:dyDescent="0.2">
      <c r="A39" s="193" t="s">
        <v>431</v>
      </c>
      <c r="B39" s="108"/>
      <c r="C39" s="108"/>
      <c r="D39" s="108">
        <f t="shared" si="6"/>
        <v>0</v>
      </c>
      <c r="E39" s="108"/>
      <c r="F39" s="108"/>
      <c r="G39" s="108">
        <f t="shared" si="5"/>
        <v>0</v>
      </c>
    </row>
    <row r="40" spans="1:7" x14ac:dyDescent="0.2">
      <c r="A40" s="193" t="s">
        <v>432</v>
      </c>
      <c r="B40" s="108"/>
      <c r="C40" s="108"/>
      <c r="D40" s="108">
        <f t="shared" si="6"/>
        <v>0</v>
      </c>
      <c r="E40" s="108"/>
      <c r="F40" s="108"/>
      <c r="G40" s="108">
        <f t="shared" si="5"/>
        <v>0</v>
      </c>
    </row>
    <row r="41" spans="1:7" x14ac:dyDescent="0.2">
      <c r="A41" s="194"/>
      <c r="B41" s="108"/>
      <c r="C41" s="108"/>
      <c r="D41" s="108"/>
      <c r="E41" s="108"/>
      <c r="F41" s="108"/>
      <c r="G41" s="108"/>
    </row>
    <row r="42" spans="1:7" x14ac:dyDescent="0.2">
      <c r="A42" s="192" t="s">
        <v>433</v>
      </c>
      <c r="B42" s="110">
        <f>SUM(B43:B46)</f>
        <v>0</v>
      </c>
      <c r="C42" s="110">
        <f>SUM(C43:C46)</f>
        <v>0</v>
      </c>
      <c r="D42" s="110">
        <f>SUM(D43:D46)</f>
        <v>0</v>
      </c>
      <c r="E42" s="110">
        <f>SUM(E43:E46)</f>
        <v>0</v>
      </c>
      <c r="F42" s="110">
        <f>SUM(F43:F46)</f>
        <v>0</v>
      </c>
      <c r="G42" s="110">
        <f>D42-E42</f>
        <v>0</v>
      </c>
    </row>
    <row r="43" spans="1:7" x14ac:dyDescent="0.2">
      <c r="A43" s="193" t="s">
        <v>434</v>
      </c>
      <c r="B43" s="108"/>
      <c r="C43" s="108"/>
      <c r="D43" s="108">
        <f>B43+C43</f>
        <v>0</v>
      </c>
      <c r="E43" s="108"/>
      <c r="F43" s="108"/>
      <c r="G43" s="108">
        <f>D43-E43</f>
        <v>0</v>
      </c>
    </row>
    <row r="44" spans="1:7" ht="25.5" x14ac:dyDescent="0.2">
      <c r="A44" s="19" t="s">
        <v>435</v>
      </c>
      <c r="B44" s="108"/>
      <c r="C44" s="108"/>
      <c r="D44" s="108">
        <f>B44+C44</f>
        <v>0</v>
      </c>
      <c r="E44" s="108"/>
      <c r="F44" s="108"/>
      <c r="G44" s="108">
        <f>D44-E44</f>
        <v>0</v>
      </c>
    </row>
    <row r="45" spans="1:7" x14ac:dyDescent="0.2">
      <c r="A45" s="193" t="s">
        <v>436</v>
      </c>
      <c r="B45" s="108"/>
      <c r="C45" s="108"/>
      <c r="D45" s="108">
        <f>B45+C45</f>
        <v>0</v>
      </c>
      <c r="E45" s="108"/>
      <c r="F45" s="108"/>
      <c r="G45" s="108">
        <f>D45-E45</f>
        <v>0</v>
      </c>
    </row>
    <row r="46" spans="1:7" x14ac:dyDescent="0.2">
      <c r="A46" s="193" t="s">
        <v>437</v>
      </c>
      <c r="B46" s="108"/>
      <c r="C46" s="108"/>
      <c r="D46" s="108">
        <f>B46+C46</f>
        <v>0</v>
      </c>
      <c r="E46" s="108"/>
      <c r="F46" s="108"/>
      <c r="G46" s="108">
        <f>D46-E46</f>
        <v>0</v>
      </c>
    </row>
    <row r="47" spans="1:7" x14ac:dyDescent="0.2">
      <c r="A47" s="194"/>
      <c r="B47" s="108"/>
      <c r="C47" s="108"/>
      <c r="D47" s="108"/>
      <c r="E47" s="108"/>
      <c r="F47" s="108"/>
      <c r="G47" s="108"/>
    </row>
    <row r="48" spans="1:7" x14ac:dyDescent="0.2">
      <c r="A48" s="192" t="s">
        <v>438</v>
      </c>
      <c r="B48" s="110">
        <f>B49+B59+B68+B79</f>
        <v>42100876</v>
      </c>
      <c r="C48" s="110">
        <f>C49+C59+C68+C79</f>
        <v>2089645.18</v>
      </c>
      <c r="D48" s="110">
        <f>D49+D59+D68+D79</f>
        <v>44190521.18</v>
      </c>
      <c r="E48" s="110">
        <f>E49+E59+E68+E79</f>
        <v>44190521.18</v>
      </c>
      <c r="F48" s="110">
        <f>F49+F59+F68+F79</f>
        <v>43638429.579999998</v>
      </c>
      <c r="G48" s="110">
        <f t="shared" ref="G48:G83" si="7">D48-E48</f>
        <v>0</v>
      </c>
    </row>
    <row r="49" spans="1:7" x14ac:dyDescent="0.2">
      <c r="A49" s="192" t="s">
        <v>406</v>
      </c>
      <c r="B49" s="110">
        <f>SUM(B50:B57)</f>
        <v>0</v>
      </c>
      <c r="C49" s="110">
        <f>SUM(C50:C57)</f>
        <v>0</v>
      </c>
      <c r="D49" s="110">
        <f>SUM(D50:D57)</f>
        <v>0</v>
      </c>
      <c r="E49" s="110">
        <f>SUM(E50:E57)</f>
        <v>0</v>
      </c>
      <c r="F49" s="110">
        <f>SUM(F50:F57)</f>
        <v>0</v>
      </c>
      <c r="G49" s="110">
        <f t="shared" si="7"/>
        <v>0</v>
      </c>
    </row>
    <row r="50" spans="1:7" x14ac:dyDescent="0.2">
      <c r="A50" s="193" t="s">
        <v>407</v>
      </c>
      <c r="B50" s="108"/>
      <c r="C50" s="108"/>
      <c r="D50" s="108">
        <f>B50+C50</f>
        <v>0</v>
      </c>
      <c r="E50" s="108"/>
      <c r="F50" s="108"/>
      <c r="G50" s="108">
        <f t="shared" si="7"/>
        <v>0</v>
      </c>
    </row>
    <row r="51" spans="1:7" x14ac:dyDescent="0.2">
      <c r="A51" s="193" t="s">
        <v>408</v>
      </c>
      <c r="B51" s="108"/>
      <c r="C51" s="108"/>
      <c r="D51" s="108">
        <f t="shared" ref="D51:D57" si="8">B51+C51</f>
        <v>0</v>
      </c>
      <c r="E51" s="108"/>
      <c r="F51" s="108"/>
      <c r="G51" s="108">
        <f t="shared" si="7"/>
        <v>0</v>
      </c>
    </row>
    <row r="52" spans="1:7" x14ac:dyDescent="0.2">
      <c r="A52" s="193" t="s">
        <v>409</v>
      </c>
      <c r="B52" s="108"/>
      <c r="C52" s="108"/>
      <c r="D52" s="108">
        <f t="shared" si="8"/>
        <v>0</v>
      </c>
      <c r="E52" s="108"/>
      <c r="F52" s="108"/>
      <c r="G52" s="108">
        <f t="shared" si="7"/>
        <v>0</v>
      </c>
    </row>
    <row r="53" spans="1:7" x14ac:dyDescent="0.2">
      <c r="A53" s="193" t="s">
        <v>410</v>
      </c>
      <c r="B53" s="108"/>
      <c r="C53" s="108"/>
      <c r="D53" s="108">
        <f t="shared" si="8"/>
        <v>0</v>
      </c>
      <c r="E53" s="108"/>
      <c r="F53" s="108"/>
      <c r="G53" s="108">
        <f t="shared" si="7"/>
        <v>0</v>
      </c>
    </row>
    <row r="54" spans="1:7" x14ac:dyDescent="0.2">
      <c r="A54" s="193" t="s">
        <v>411</v>
      </c>
      <c r="B54" s="108"/>
      <c r="C54" s="108"/>
      <c r="D54" s="108">
        <f t="shared" si="8"/>
        <v>0</v>
      </c>
      <c r="E54" s="108"/>
      <c r="F54" s="108"/>
      <c r="G54" s="108">
        <f t="shared" si="7"/>
        <v>0</v>
      </c>
    </row>
    <row r="55" spans="1:7" x14ac:dyDescent="0.2">
      <c r="A55" s="193" t="s">
        <v>412</v>
      </c>
      <c r="B55" s="108"/>
      <c r="C55" s="108"/>
      <c r="D55" s="108">
        <f t="shared" si="8"/>
        <v>0</v>
      </c>
      <c r="E55" s="108"/>
      <c r="F55" s="108"/>
      <c r="G55" s="108">
        <f t="shared" si="7"/>
        <v>0</v>
      </c>
    </row>
    <row r="56" spans="1:7" x14ac:dyDescent="0.2">
      <c r="A56" s="193" t="s">
        <v>413</v>
      </c>
      <c r="B56" s="108"/>
      <c r="C56" s="108"/>
      <c r="D56" s="108">
        <f t="shared" si="8"/>
        <v>0</v>
      </c>
      <c r="E56" s="108"/>
      <c r="F56" s="108"/>
      <c r="G56" s="108">
        <f t="shared" si="7"/>
        <v>0</v>
      </c>
    </row>
    <row r="57" spans="1:7" x14ac:dyDescent="0.2">
      <c r="A57" s="193" t="s">
        <v>414</v>
      </c>
      <c r="B57" s="108"/>
      <c r="C57" s="108"/>
      <c r="D57" s="108">
        <f t="shared" si="8"/>
        <v>0</v>
      </c>
      <c r="E57" s="108"/>
      <c r="F57" s="108"/>
      <c r="G57" s="108">
        <f t="shared" si="7"/>
        <v>0</v>
      </c>
    </row>
    <row r="58" spans="1:7" x14ac:dyDescent="0.2">
      <c r="A58" s="194"/>
      <c r="B58" s="108"/>
      <c r="C58" s="108"/>
      <c r="D58" s="108"/>
      <c r="E58" s="108"/>
      <c r="F58" s="108"/>
      <c r="G58" s="108"/>
    </row>
    <row r="59" spans="1:7" x14ac:dyDescent="0.2">
      <c r="A59" s="192" t="s">
        <v>415</v>
      </c>
      <c r="B59" s="110">
        <f>SUM(B60:B66)</f>
        <v>42100876</v>
      </c>
      <c r="C59" s="110">
        <f>SUM(C60:C66)</f>
        <v>2089645.18</v>
      </c>
      <c r="D59" s="110">
        <f>SUM(D60:D66)</f>
        <v>44190521.18</v>
      </c>
      <c r="E59" s="110">
        <f>SUM(E60:E66)</f>
        <v>44190521.18</v>
      </c>
      <c r="F59" s="110">
        <f>SUM(F60:F66)</f>
        <v>43638429.579999998</v>
      </c>
      <c r="G59" s="110">
        <f t="shared" si="7"/>
        <v>0</v>
      </c>
    </row>
    <row r="60" spans="1:7" x14ac:dyDescent="0.2">
      <c r="A60" s="193" t="s">
        <v>416</v>
      </c>
      <c r="B60" s="108"/>
      <c r="C60" s="108"/>
      <c r="D60" s="108">
        <f>B60+C60</f>
        <v>0</v>
      </c>
      <c r="E60" s="108"/>
      <c r="F60" s="108"/>
      <c r="G60" s="108">
        <f t="shared" si="7"/>
        <v>0</v>
      </c>
    </row>
    <row r="61" spans="1:7" x14ac:dyDescent="0.2">
      <c r="A61" s="193" t="s">
        <v>417</v>
      </c>
      <c r="B61" s="108"/>
      <c r="C61" s="108"/>
      <c r="D61" s="108">
        <f t="shared" ref="D61:D66" si="9">B61+C61</f>
        <v>0</v>
      </c>
      <c r="E61" s="108"/>
      <c r="F61" s="108"/>
      <c r="G61" s="108">
        <f t="shared" si="7"/>
        <v>0</v>
      </c>
    </row>
    <row r="62" spans="1:7" x14ac:dyDescent="0.2">
      <c r="A62" s="193" t="s">
        <v>418</v>
      </c>
      <c r="B62" s="108"/>
      <c r="C62" s="108"/>
      <c r="D62" s="108">
        <f t="shared" si="9"/>
        <v>0</v>
      </c>
      <c r="E62" s="108"/>
      <c r="F62" s="108"/>
      <c r="G62" s="108">
        <f t="shared" si="7"/>
        <v>0</v>
      </c>
    </row>
    <row r="63" spans="1:7" x14ac:dyDescent="0.2">
      <c r="A63" s="193" t="s">
        <v>419</v>
      </c>
      <c r="B63" s="108"/>
      <c r="C63" s="108"/>
      <c r="D63" s="108">
        <f t="shared" si="9"/>
        <v>0</v>
      </c>
      <c r="E63" s="108"/>
      <c r="F63" s="108"/>
      <c r="G63" s="108">
        <f t="shared" si="7"/>
        <v>0</v>
      </c>
    </row>
    <row r="64" spans="1:7" x14ac:dyDescent="0.2">
      <c r="A64" s="193" t="s">
        <v>420</v>
      </c>
      <c r="B64" s="108">
        <v>42100876</v>
      </c>
      <c r="C64" s="108">
        <v>2089645.18</v>
      </c>
      <c r="D64" s="108">
        <f t="shared" si="9"/>
        <v>44190521.18</v>
      </c>
      <c r="E64" s="108">
        <v>44190521.18</v>
      </c>
      <c r="F64" s="108">
        <v>43638429.579999998</v>
      </c>
      <c r="G64" s="108">
        <f t="shared" si="7"/>
        <v>0</v>
      </c>
    </row>
    <row r="65" spans="1:7" x14ac:dyDescent="0.2">
      <c r="A65" s="193" t="s">
        <v>421</v>
      </c>
      <c r="B65" s="108"/>
      <c r="C65" s="108"/>
      <c r="D65" s="108">
        <f t="shared" si="9"/>
        <v>0</v>
      </c>
      <c r="E65" s="108"/>
      <c r="F65" s="108"/>
      <c r="G65" s="108">
        <f t="shared" si="7"/>
        <v>0</v>
      </c>
    </row>
    <row r="66" spans="1:7" x14ac:dyDescent="0.2">
      <c r="A66" s="193" t="s">
        <v>422</v>
      </c>
      <c r="B66" s="108"/>
      <c r="C66" s="108"/>
      <c r="D66" s="108">
        <f t="shared" si="9"/>
        <v>0</v>
      </c>
      <c r="E66" s="108"/>
      <c r="F66" s="108"/>
      <c r="G66" s="108">
        <f t="shared" si="7"/>
        <v>0</v>
      </c>
    </row>
    <row r="67" spans="1:7" x14ac:dyDescent="0.2">
      <c r="A67" s="194"/>
      <c r="B67" s="108"/>
      <c r="C67" s="108"/>
      <c r="D67" s="108"/>
      <c r="E67" s="108"/>
      <c r="F67" s="108"/>
      <c r="G67" s="108"/>
    </row>
    <row r="68" spans="1:7" x14ac:dyDescent="0.2">
      <c r="A68" s="192" t="s">
        <v>423</v>
      </c>
      <c r="B68" s="110">
        <f>SUM(B69:B77)</f>
        <v>0</v>
      </c>
      <c r="C68" s="110">
        <f>SUM(C69:C77)</f>
        <v>0</v>
      </c>
      <c r="D68" s="110">
        <f>SUM(D69:D77)</f>
        <v>0</v>
      </c>
      <c r="E68" s="110">
        <f>SUM(E69:E77)</f>
        <v>0</v>
      </c>
      <c r="F68" s="110">
        <f>SUM(F69:F77)</f>
        <v>0</v>
      </c>
      <c r="G68" s="110">
        <f t="shared" si="7"/>
        <v>0</v>
      </c>
    </row>
    <row r="69" spans="1:7" x14ac:dyDescent="0.2">
      <c r="A69" s="193" t="s">
        <v>424</v>
      </c>
      <c r="B69" s="108"/>
      <c r="C69" s="108"/>
      <c r="D69" s="108">
        <f>B69+C69</f>
        <v>0</v>
      </c>
      <c r="E69" s="108"/>
      <c r="F69" s="108"/>
      <c r="G69" s="108">
        <f t="shared" si="7"/>
        <v>0</v>
      </c>
    </row>
    <row r="70" spans="1:7" x14ac:dyDescent="0.2">
      <c r="A70" s="193" t="s">
        <v>425</v>
      </c>
      <c r="B70" s="108"/>
      <c r="C70" s="108"/>
      <c r="D70" s="108">
        <f t="shared" ref="D70:D77" si="10">B70+C70</f>
        <v>0</v>
      </c>
      <c r="E70" s="108"/>
      <c r="F70" s="108"/>
      <c r="G70" s="108">
        <f t="shared" si="7"/>
        <v>0</v>
      </c>
    </row>
    <row r="71" spans="1:7" x14ac:dyDescent="0.2">
      <c r="A71" s="193" t="s">
        <v>426</v>
      </c>
      <c r="B71" s="108"/>
      <c r="C71" s="108"/>
      <c r="D71" s="108">
        <f t="shared" si="10"/>
        <v>0</v>
      </c>
      <c r="E71" s="108"/>
      <c r="F71" s="108"/>
      <c r="G71" s="108">
        <f t="shared" si="7"/>
        <v>0</v>
      </c>
    </row>
    <row r="72" spans="1:7" x14ac:dyDescent="0.2">
      <c r="A72" s="193" t="s">
        <v>427</v>
      </c>
      <c r="B72" s="108"/>
      <c r="C72" s="108"/>
      <c r="D72" s="108">
        <f t="shared" si="10"/>
        <v>0</v>
      </c>
      <c r="E72" s="108"/>
      <c r="F72" s="108"/>
      <c r="G72" s="108">
        <f t="shared" si="7"/>
        <v>0</v>
      </c>
    </row>
    <row r="73" spans="1:7" x14ac:dyDescent="0.2">
      <c r="A73" s="193" t="s">
        <v>428</v>
      </c>
      <c r="B73" s="108"/>
      <c r="C73" s="108"/>
      <c r="D73" s="108">
        <f t="shared" si="10"/>
        <v>0</v>
      </c>
      <c r="E73" s="108"/>
      <c r="F73" s="108"/>
      <c r="G73" s="108">
        <f t="shared" si="7"/>
        <v>0</v>
      </c>
    </row>
    <row r="74" spans="1:7" x14ac:dyDescent="0.2">
      <c r="A74" s="193" t="s">
        <v>429</v>
      </c>
      <c r="B74" s="108"/>
      <c r="C74" s="108"/>
      <c r="D74" s="108">
        <f t="shared" si="10"/>
        <v>0</v>
      </c>
      <c r="E74" s="108"/>
      <c r="F74" s="108"/>
      <c r="G74" s="108">
        <f t="shared" si="7"/>
        <v>0</v>
      </c>
    </row>
    <row r="75" spans="1:7" x14ac:dyDescent="0.2">
      <c r="A75" s="193" t="s">
        <v>430</v>
      </c>
      <c r="B75" s="108"/>
      <c r="C75" s="108"/>
      <c r="D75" s="108">
        <f t="shared" si="10"/>
        <v>0</v>
      </c>
      <c r="E75" s="108"/>
      <c r="F75" s="108"/>
      <c r="G75" s="108">
        <f t="shared" si="7"/>
        <v>0</v>
      </c>
    </row>
    <row r="76" spans="1:7" x14ac:dyDescent="0.2">
      <c r="A76" s="193" t="s">
        <v>431</v>
      </c>
      <c r="B76" s="108"/>
      <c r="C76" s="108"/>
      <c r="D76" s="108">
        <f t="shared" si="10"/>
        <v>0</v>
      </c>
      <c r="E76" s="108"/>
      <c r="F76" s="108"/>
      <c r="G76" s="108">
        <f t="shared" si="7"/>
        <v>0</v>
      </c>
    </row>
    <row r="77" spans="1:7" x14ac:dyDescent="0.2">
      <c r="A77" s="195" t="s">
        <v>432</v>
      </c>
      <c r="B77" s="196"/>
      <c r="C77" s="196"/>
      <c r="D77" s="196">
        <f t="shared" si="10"/>
        <v>0</v>
      </c>
      <c r="E77" s="196"/>
      <c r="F77" s="196"/>
      <c r="G77" s="196">
        <f t="shared" si="7"/>
        <v>0</v>
      </c>
    </row>
    <row r="78" spans="1:7" x14ac:dyDescent="0.2">
      <c r="A78" s="194"/>
      <c r="B78" s="108"/>
      <c r="C78" s="108"/>
      <c r="D78" s="108"/>
      <c r="E78" s="108"/>
      <c r="F78" s="108"/>
      <c r="G78" s="108"/>
    </row>
    <row r="79" spans="1:7" x14ac:dyDescent="0.2">
      <c r="A79" s="192" t="s">
        <v>433</v>
      </c>
      <c r="B79" s="110">
        <f>SUM(B80:B83)</f>
        <v>0</v>
      </c>
      <c r="C79" s="110">
        <f>SUM(C80:C83)</f>
        <v>0</v>
      </c>
      <c r="D79" s="110">
        <f>SUM(D80:D83)</f>
        <v>0</v>
      </c>
      <c r="E79" s="110">
        <f>SUM(E80:E83)</f>
        <v>0</v>
      </c>
      <c r="F79" s="110">
        <f>SUM(F80:F83)</f>
        <v>0</v>
      </c>
      <c r="G79" s="110">
        <f t="shared" si="7"/>
        <v>0</v>
      </c>
    </row>
    <row r="80" spans="1:7" x14ac:dyDescent="0.2">
      <c r="A80" s="193" t="s">
        <v>434</v>
      </c>
      <c r="B80" s="108"/>
      <c r="C80" s="108"/>
      <c r="D80" s="108">
        <f>B80+C80</f>
        <v>0</v>
      </c>
      <c r="E80" s="108"/>
      <c r="F80" s="108"/>
      <c r="G80" s="108">
        <f t="shared" si="7"/>
        <v>0</v>
      </c>
    </row>
    <row r="81" spans="1:7" ht="25.5" x14ac:dyDescent="0.2">
      <c r="A81" s="19" t="s">
        <v>435</v>
      </c>
      <c r="B81" s="108"/>
      <c r="C81" s="108"/>
      <c r="D81" s="108">
        <f>B81+C81</f>
        <v>0</v>
      </c>
      <c r="E81" s="108"/>
      <c r="F81" s="108"/>
      <c r="G81" s="108">
        <f t="shared" si="7"/>
        <v>0</v>
      </c>
    </row>
    <row r="82" spans="1:7" x14ac:dyDescent="0.2">
      <c r="A82" s="193" t="s">
        <v>436</v>
      </c>
      <c r="B82" s="108"/>
      <c r="C82" s="108"/>
      <c r="D82" s="108">
        <f>B82+C82</f>
        <v>0</v>
      </c>
      <c r="E82" s="108"/>
      <c r="F82" s="108"/>
      <c r="G82" s="108">
        <f t="shared" si="7"/>
        <v>0</v>
      </c>
    </row>
    <row r="83" spans="1:7" x14ac:dyDescent="0.2">
      <c r="A83" s="193" t="s">
        <v>437</v>
      </c>
      <c r="B83" s="108"/>
      <c r="C83" s="108"/>
      <c r="D83" s="108">
        <f>B83+C83</f>
        <v>0</v>
      </c>
      <c r="E83" s="108"/>
      <c r="F83" s="108"/>
      <c r="G83" s="108">
        <f t="shared" si="7"/>
        <v>0</v>
      </c>
    </row>
    <row r="84" spans="1:7" x14ac:dyDescent="0.2">
      <c r="A84" s="194"/>
      <c r="B84" s="108"/>
      <c r="C84" s="108"/>
      <c r="D84" s="108"/>
      <c r="E84" s="108"/>
      <c r="F84" s="108"/>
      <c r="G84" s="108"/>
    </row>
    <row r="85" spans="1:7" x14ac:dyDescent="0.2">
      <c r="A85" s="192" t="s">
        <v>394</v>
      </c>
      <c r="B85" s="110">
        <f t="shared" ref="B85:G85" si="11">B11+B48</f>
        <v>46641092</v>
      </c>
      <c r="C85" s="110">
        <f t="shared" si="11"/>
        <v>478275.55999999982</v>
      </c>
      <c r="D85" s="110">
        <f t="shared" si="11"/>
        <v>47119367.560000002</v>
      </c>
      <c r="E85" s="110">
        <f t="shared" si="11"/>
        <v>47119367.560000002</v>
      </c>
      <c r="F85" s="110">
        <f t="shared" si="11"/>
        <v>46567275.960000001</v>
      </c>
      <c r="G85" s="110">
        <f t="shared" si="11"/>
        <v>0</v>
      </c>
    </row>
    <row r="86" spans="1:7" ht="13.5" thickBot="1" x14ac:dyDescent="0.25">
      <c r="A86" s="197"/>
      <c r="B86" s="198"/>
      <c r="C86" s="198"/>
      <c r="D86" s="198"/>
      <c r="E86" s="198"/>
      <c r="F86" s="198"/>
      <c r="G86" s="198"/>
    </row>
  </sheetData>
  <mergeCells count="8">
    <mergeCell ref="A2:G2"/>
    <mergeCell ref="A3:G3"/>
    <mergeCell ref="A4:G4"/>
    <mergeCell ref="A5:G5"/>
    <mergeCell ref="A6:G6"/>
    <mergeCell ref="A7:A9"/>
    <mergeCell ref="B7:F8"/>
    <mergeCell ref="G7:G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H33"/>
  <sheetViews>
    <sheetView workbookViewId="0">
      <pane ySplit="8" topLeftCell="A9" activePane="bottomLeft" state="frozen"/>
      <selection pane="bottomLeft" activeCell="K19" sqref="K19"/>
    </sheetView>
  </sheetViews>
  <sheetFormatPr baseColWidth="10" defaultColWidth="11" defaultRowHeight="12.75" x14ac:dyDescent="0.2"/>
  <cols>
    <col min="1" max="1" width="11" style="1" hidden="1" customWidth="1"/>
    <col min="2" max="2" width="42.85546875" style="1" customWidth="1"/>
    <col min="3" max="3" width="15.7109375" style="1" customWidth="1"/>
    <col min="4" max="4" width="15" style="1" customWidth="1"/>
    <col min="5" max="5" width="13.28515625" style="1" customWidth="1"/>
    <col min="6" max="6" width="13.7109375" style="1" customWidth="1"/>
    <col min="7" max="7" width="13.28515625" style="1" customWidth="1"/>
    <col min="8" max="8" width="14.28515625" style="1" customWidth="1"/>
    <col min="9" max="256" width="11" style="1"/>
    <col min="257" max="257" width="0" style="1" hidden="1" customWidth="1"/>
    <col min="258" max="258" width="42.85546875" style="1" customWidth="1"/>
    <col min="259" max="259" width="15.7109375" style="1" customWidth="1"/>
    <col min="260" max="260" width="15" style="1" customWidth="1"/>
    <col min="261" max="261" width="13.28515625" style="1" customWidth="1"/>
    <col min="262" max="262" width="13.7109375" style="1" customWidth="1"/>
    <col min="263" max="263" width="13.28515625" style="1" customWidth="1"/>
    <col min="264" max="264" width="14.28515625" style="1" customWidth="1"/>
    <col min="265" max="512" width="11" style="1"/>
    <col min="513" max="513" width="0" style="1" hidden="1" customWidth="1"/>
    <col min="514" max="514" width="42.85546875" style="1" customWidth="1"/>
    <col min="515" max="515" width="15.7109375" style="1" customWidth="1"/>
    <col min="516" max="516" width="15" style="1" customWidth="1"/>
    <col min="517" max="517" width="13.28515625" style="1" customWidth="1"/>
    <col min="518" max="518" width="13.7109375" style="1" customWidth="1"/>
    <col min="519" max="519" width="13.28515625" style="1" customWidth="1"/>
    <col min="520" max="520" width="14.28515625" style="1" customWidth="1"/>
    <col min="521" max="768" width="11" style="1"/>
    <col min="769" max="769" width="0" style="1" hidden="1" customWidth="1"/>
    <col min="770" max="770" width="42.85546875" style="1" customWidth="1"/>
    <col min="771" max="771" width="15.7109375" style="1" customWidth="1"/>
    <col min="772" max="772" width="15" style="1" customWidth="1"/>
    <col min="773" max="773" width="13.28515625" style="1" customWidth="1"/>
    <col min="774" max="774" width="13.7109375" style="1" customWidth="1"/>
    <col min="775" max="775" width="13.28515625" style="1" customWidth="1"/>
    <col min="776" max="776" width="14.28515625" style="1" customWidth="1"/>
    <col min="777" max="1024" width="11" style="1"/>
    <col min="1025" max="1025" width="0" style="1" hidden="1" customWidth="1"/>
    <col min="1026" max="1026" width="42.85546875" style="1" customWidth="1"/>
    <col min="1027" max="1027" width="15.7109375" style="1" customWidth="1"/>
    <col min="1028" max="1028" width="15" style="1" customWidth="1"/>
    <col min="1029" max="1029" width="13.28515625" style="1" customWidth="1"/>
    <col min="1030" max="1030" width="13.7109375" style="1" customWidth="1"/>
    <col min="1031" max="1031" width="13.28515625" style="1" customWidth="1"/>
    <col min="1032" max="1032" width="14.28515625" style="1" customWidth="1"/>
    <col min="1033" max="1280" width="11" style="1"/>
    <col min="1281" max="1281" width="0" style="1" hidden="1" customWidth="1"/>
    <col min="1282" max="1282" width="42.85546875" style="1" customWidth="1"/>
    <col min="1283" max="1283" width="15.7109375" style="1" customWidth="1"/>
    <col min="1284" max="1284" width="15" style="1" customWidth="1"/>
    <col min="1285" max="1285" width="13.28515625" style="1" customWidth="1"/>
    <col min="1286" max="1286" width="13.7109375" style="1" customWidth="1"/>
    <col min="1287" max="1287" width="13.28515625" style="1" customWidth="1"/>
    <col min="1288" max="1288" width="14.28515625" style="1" customWidth="1"/>
    <col min="1289" max="1536" width="11" style="1"/>
    <col min="1537" max="1537" width="0" style="1" hidden="1" customWidth="1"/>
    <col min="1538" max="1538" width="42.85546875" style="1" customWidth="1"/>
    <col min="1539" max="1539" width="15.7109375" style="1" customWidth="1"/>
    <col min="1540" max="1540" width="15" style="1" customWidth="1"/>
    <col min="1541" max="1541" width="13.28515625" style="1" customWidth="1"/>
    <col min="1542" max="1542" width="13.7109375" style="1" customWidth="1"/>
    <col min="1543" max="1543" width="13.28515625" style="1" customWidth="1"/>
    <col min="1544" max="1544" width="14.28515625" style="1" customWidth="1"/>
    <col min="1545" max="1792" width="11" style="1"/>
    <col min="1793" max="1793" width="0" style="1" hidden="1" customWidth="1"/>
    <col min="1794" max="1794" width="42.85546875" style="1" customWidth="1"/>
    <col min="1795" max="1795" width="15.7109375" style="1" customWidth="1"/>
    <col min="1796" max="1796" width="15" style="1" customWidth="1"/>
    <col min="1797" max="1797" width="13.28515625" style="1" customWidth="1"/>
    <col min="1798" max="1798" width="13.7109375" style="1" customWidth="1"/>
    <col min="1799" max="1799" width="13.28515625" style="1" customWidth="1"/>
    <col min="1800" max="1800" width="14.28515625" style="1" customWidth="1"/>
    <col min="1801" max="2048" width="11" style="1"/>
    <col min="2049" max="2049" width="0" style="1" hidden="1" customWidth="1"/>
    <col min="2050" max="2050" width="42.85546875" style="1" customWidth="1"/>
    <col min="2051" max="2051" width="15.7109375" style="1" customWidth="1"/>
    <col min="2052" max="2052" width="15" style="1" customWidth="1"/>
    <col min="2053" max="2053" width="13.28515625" style="1" customWidth="1"/>
    <col min="2054" max="2054" width="13.7109375" style="1" customWidth="1"/>
    <col min="2055" max="2055" width="13.28515625" style="1" customWidth="1"/>
    <col min="2056" max="2056" width="14.28515625" style="1" customWidth="1"/>
    <col min="2057" max="2304" width="11" style="1"/>
    <col min="2305" max="2305" width="0" style="1" hidden="1" customWidth="1"/>
    <col min="2306" max="2306" width="42.85546875" style="1" customWidth="1"/>
    <col min="2307" max="2307" width="15.7109375" style="1" customWidth="1"/>
    <col min="2308" max="2308" width="15" style="1" customWidth="1"/>
    <col min="2309" max="2309" width="13.28515625" style="1" customWidth="1"/>
    <col min="2310" max="2310" width="13.7109375" style="1" customWidth="1"/>
    <col min="2311" max="2311" width="13.28515625" style="1" customWidth="1"/>
    <col min="2312" max="2312" width="14.28515625" style="1" customWidth="1"/>
    <col min="2313" max="2560" width="11" style="1"/>
    <col min="2561" max="2561" width="0" style="1" hidden="1" customWidth="1"/>
    <col min="2562" max="2562" width="42.85546875" style="1" customWidth="1"/>
    <col min="2563" max="2563" width="15.7109375" style="1" customWidth="1"/>
    <col min="2564" max="2564" width="15" style="1" customWidth="1"/>
    <col min="2565" max="2565" width="13.28515625" style="1" customWidth="1"/>
    <col min="2566" max="2566" width="13.7109375" style="1" customWidth="1"/>
    <col min="2567" max="2567" width="13.28515625" style="1" customWidth="1"/>
    <col min="2568" max="2568" width="14.28515625" style="1" customWidth="1"/>
    <col min="2569" max="2816" width="11" style="1"/>
    <col min="2817" max="2817" width="0" style="1" hidden="1" customWidth="1"/>
    <col min="2818" max="2818" width="42.85546875" style="1" customWidth="1"/>
    <col min="2819" max="2819" width="15.7109375" style="1" customWidth="1"/>
    <col min="2820" max="2820" width="15" style="1" customWidth="1"/>
    <col min="2821" max="2821" width="13.28515625" style="1" customWidth="1"/>
    <col min="2822" max="2822" width="13.7109375" style="1" customWidth="1"/>
    <col min="2823" max="2823" width="13.28515625" style="1" customWidth="1"/>
    <col min="2824" max="2824" width="14.28515625" style="1" customWidth="1"/>
    <col min="2825" max="3072" width="11" style="1"/>
    <col min="3073" max="3073" width="0" style="1" hidden="1" customWidth="1"/>
    <col min="3074" max="3074" width="42.85546875" style="1" customWidth="1"/>
    <col min="3075" max="3075" width="15.7109375" style="1" customWidth="1"/>
    <col min="3076" max="3076" width="15" style="1" customWidth="1"/>
    <col min="3077" max="3077" width="13.28515625" style="1" customWidth="1"/>
    <col min="3078" max="3078" width="13.7109375" style="1" customWidth="1"/>
    <col min="3079" max="3079" width="13.28515625" style="1" customWidth="1"/>
    <col min="3080" max="3080" width="14.28515625" style="1" customWidth="1"/>
    <col min="3081" max="3328" width="11" style="1"/>
    <col min="3329" max="3329" width="0" style="1" hidden="1" customWidth="1"/>
    <col min="3330" max="3330" width="42.85546875" style="1" customWidth="1"/>
    <col min="3331" max="3331" width="15.7109375" style="1" customWidth="1"/>
    <col min="3332" max="3332" width="15" style="1" customWidth="1"/>
    <col min="3333" max="3333" width="13.28515625" style="1" customWidth="1"/>
    <col min="3334" max="3334" width="13.7109375" style="1" customWidth="1"/>
    <col min="3335" max="3335" width="13.28515625" style="1" customWidth="1"/>
    <col min="3336" max="3336" width="14.28515625" style="1" customWidth="1"/>
    <col min="3337" max="3584" width="11" style="1"/>
    <col min="3585" max="3585" width="0" style="1" hidden="1" customWidth="1"/>
    <col min="3586" max="3586" width="42.85546875" style="1" customWidth="1"/>
    <col min="3587" max="3587" width="15.7109375" style="1" customWidth="1"/>
    <col min="3588" max="3588" width="15" style="1" customWidth="1"/>
    <col min="3589" max="3589" width="13.28515625" style="1" customWidth="1"/>
    <col min="3590" max="3590" width="13.7109375" style="1" customWidth="1"/>
    <col min="3591" max="3591" width="13.28515625" style="1" customWidth="1"/>
    <col min="3592" max="3592" width="14.28515625" style="1" customWidth="1"/>
    <col min="3593" max="3840" width="11" style="1"/>
    <col min="3841" max="3841" width="0" style="1" hidden="1" customWidth="1"/>
    <col min="3842" max="3842" width="42.85546875" style="1" customWidth="1"/>
    <col min="3843" max="3843" width="15.7109375" style="1" customWidth="1"/>
    <col min="3844" max="3844" width="15" style="1" customWidth="1"/>
    <col min="3845" max="3845" width="13.28515625" style="1" customWidth="1"/>
    <col min="3846" max="3846" width="13.7109375" style="1" customWidth="1"/>
    <col min="3847" max="3847" width="13.28515625" style="1" customWidth="1"/>
    <col min="3848" max="3848" width="14.28515625" style="1" customWidth="1"/>
    <col min="3849" max="4096" width="11" style="1"/>
    <col min="4097" max="4097" width="0" style="1" hidden="1" customWidth="1"/>
    <col min="4098" max="4098" width="42.85546875" style="1" customWidth="1"/>
    <col min="4099" max="4099" width="15.7109375" style="1" customWidth="1"/>
    <col min="4100" max="4100" width="15" style="1" customWidth="1"/>
    <col min="4101" max="4101" width="13.28515625" style="1" customWidth="1"/>
    <col min="4102" max="4102" width="13.7109375" style="1" customWidth="1"/>
    <col min="4103" max="4103" width="13.28515625" style="1" customWidth="1"/>
    <col min="4104" max="4104" width="14.28515625" style="1" customWidth="1"/>
    <col min="4105" max="4352" width="11" style="1"/>
    <col min="4353" max="4353" width="0" style="1" hidden="1" customWidth="1"/>
    <col min="4354" max="4354" width="42.85546875" style="1" customWidth="1"/>
    <col min="4355" max="4355" width="15.7109375" style="1" customWidth="1"/>
    <col min="4356" max="4356" width="15" style="1" customWidth="1"/>
    <col min="4357" max="4357" width="13.28515625" style="1" customWidth="1"/>
    <col min="4358" max="4358" width="13.7109375" style="1" customWidth="1"/>
    <col min="4359" max="4359" width="13.28515625" style="1" customWidth="1"/>
    <col min="4360" max="4360" width="14.28515625" style="1" customWidth="1"/>
    <col min="4361" max="4608" width="11" style="1"/>
    <col min="4609" max="4609" width="0" style="1" hidden="1" customWidth="1"/>
    <col min="4610" max="4610" width="42.85546875" style="1" customWidth="1"/>
    <col min="4611" max="4611" width="15.7109375" style="1" customWidth="1"/>
    <col min="4612" max="4612" width="15" style="1" customWidth="1"/>
    <col min="4613" max="4613" width="13.28515625" style="1" customWidth="1"/>
    <col min="4614" max="4614" width="13.7109375" style="1" customWidth="1"/>
    <col min="4615" max="4615" width="13.28515625" style="1" customWidth="1"/>
    <col min="4616" max="4616" width="14.28515625" style="1" customWidth="1"/>
    <col min="4617" max="4864" width="11" style="1"/>
    <col min="4865" max="4865" width="0" style="1" hidden="1" customWidth="1"/>
    <col min="4866" max="4866" width="42.85546875" style="1" customWidth="1"/>
    <col min="4867" max="4867" width="15.7109375" style="1" customWidth="1"/>
    <col min="4868" max="4868" width="15" style="1" customWidth="1"/>
    <col min="4869" max="4869" width="13.28515625" style="1" customWidth="1"/>
    <col min="4870" max="4870" width="13.7109375" style="1" customWidth="1"/>
    <col min="4871" max="4871" width="13.28515625" style="1" customWidth="1"/>
    <col min="4872" max="4872" width="14.28515625" style="1" customWidth="1"/>
    <col min="4873" max="5120" width="11" style="1"/>
    <col min="5121" max="5121" width="0" style="1" hidden="1" customWidth="1"/>
    <col min="5122" max="5122" width="42.85546875" style="1" customWidth="1"/>
    <col min="5123" max="5123" width="15.7109375" style="1" customWidth="1"/>
    <col min="5124" max="5124" width="15" style="1" customWidth="1"/>
    <col min="5125" max="5125" width="13.28515625" style="1" customWidth="1"/>
    <col min="5126" max="5126" width="13.7109375" style="1" customWidth="1"/>
    <col min="5127" max="5127" width="13.28515625" style="1" customWidth="1"/>
    <col min="5128" max="5128" width="14.28515625" style="1" customWidth="1"/>
    <col min="5129" max="5376" width="11" style="1"/>
    <col min="5377" max="5377" width="0" style="1" hidden="1" customWidth="1"/>
    <col min="5378" max="5378" width="42.85546875" style="1" customWidth="1"/>
    <col min="5379" max="5379" width="15.7109375" style="1" customWidth="1"/>
    <col min="5380" max="5380" width="15" style="1" customWidth="1"/>
    <col min="5381" max="5381" width="13.28515625" style="1" customWidth="1"/>
    <col min="5382" max="5382" width="13.7109375" style="1" customWidth="1"/>
    <col min="5383" max="5383" width="13.28515625" style="1" customWidth="1"/>
    <col min="5384" max="5384" width="14.28515625" style="1" customWidth="1"/>
    <col min="5385" max="5632" width="11" style="1"/>
    <col min="5633" max="5633" width="0" style="1" hidden="1" customWidth="1"/>
    <col min="5634" max="5634" width="42.85546875" style="1" customWidth="1"/>
    <col min="5635" max="5635" width="15.7109375" style="1" customWidth="1"/>
    <col min="5636" max="5636" width="15" style="1" customWidth="1"/>
    <col min="5637" max="5637" width="13.28515625" style="1" customWidth="1"/>
    <col min="5638" max="5638" width="13.7109375" style="1" customWidth="1"/>
    <col min="5639" max="5639" width="13.28515625" style="1" customWidth="1"/>
    <col min="5640" max="5640" width="14.28515625" style="1" customWidth="1"/>
    <col min="5641" max="5888" width="11" style="1"/>
    <col min="5889" max="5889" width="0" style="1" hidden="1" customWidth="1"/>
    <col min="5890" max="5890" width="42.85546875" style="1" customWidth="1"/>
    <col min="5891" max="5891" width="15.7109375" style="1" customWidth="1"/>
    <col min="5892" max="5892" width="15" style="1" customWidth="1"/>
    <col min="5893" max="5893" width="13.28515625" style="1" customWidth="1"/>
    <col min="5894" max="5894" width="13.7109375" style="1" customWidth="1"/>
    <col min="5895" max="5895" width="13.28515625" style="1" customWidth="1"/>
    <col min="5896" max="5896" width="14.28515625" style="1" customWidth="1"/>
    <col min="5897" max="6144" width="11" style="1"/>
    <col min="6145" max="6145" width="0" style="1" hidden="1" customWidth="1"/>
    <col min="6146" max="6146" width="42.85546875" style="1" customWidth="1"/>
    <col min="6147" max="6147" width="15.7109375" style="1" customWidth="1"/>
    <col min="6148" max="6148" width="15" style="1" customWidth="1"/>
    <col min="6149" max="6149" width="13.28515625" style="1" customWidth="1"/>
    <col min="6150" max="6150" width="13.7109375" style="1" customWidth="1"/>
    <col min="6151" max="6151" width="13.28515625" style="1" customWidth="1"/>
    <col min="6152" max="6152" width="14.28515625" style="1" customWidth="1"/>
    <col min="6153" max="6400" width="11" style="1"/>
    <col min="6401" max="6401" width="0" style="1" hidden="1" customWidth="1"/>
    <col min="6402" max="6402" width="42.85546875" style="1" customWidth="1"/>
    <col min="6403" max="6403" width="15.7109375" style="1" customWidth="1"/>
    <col min="6404" max="6404" width="15" style="1" customWidth="1"/>
    <col min="6405" max="6405" width="13.28515625" style="1" customWidth="1"/>
    <col min="6406" max="6406" width="13.7109375" style="1" customWidth="1"/>
    <col min="6407" max="6407" width="13.28515625" style="1" customWidth="1"/>
    <col min="6408" max="6408" width="14.28515625" style="1" customWidth="1"/>
    <col min="6409" max="6656" width="11" style="1"/>
    <col min="6657" max="6657" width="0" style="1" hidden="1" customWidth="1"/>
    <col min="6658" max="6658" width="42.85546875" style="1" customWidth="1"/>
    <col min="6659" max="6659" width="15.7109375" style="1" customWidth="1"/>
    <col min="6660" max="6660" width="15" style="1" customWidth="1"/>
    <col min="6661" max="6661" width="13.28515625" style="1" customWidth="1"/>
    <col min="6662" max="6662" width="13.7109375" style="1" customWidth="1"/>
    <col min="6663" max="6663" width="13.28515625" style="1" customWidth="1"/>
    <col min="6664" max="6664" width="14.28515625" style="1" customWidth="1"/>
    <col min="6665" max="6912" width="11" style="1"/>
    <col min="6913" max="6913" width="0" style="1" hidden="1" customWidth="1"/>
    <col min="6914" max="6914" width="42.85546875" style="1" customWidth="1"/>
    <col min="6915" max="6915" width="15.7109375" style="1" customWidth="1"/>
    <col min="6916" max="6916" width="15" style="1" customWidth="1"/>
    <col min="6917" max="6917" width="13.28515625" style="1" customWidth="1"/>
    <col min="6918" max="6918" width="13.7109375" style="1" customWidth="1"/>
    <col min="6919" max="6919" width="13.28515625" style="1" customWidth="1"/>
    <col min="6920" max="6920" width="14.28515625" style="1" customWidth="1"/>
    <col min="6921" max="7168" width="11" style="1"/>
    <col min="7169" max="7169" width="0" style="1" hidden="1" customWidth="1"/>
    <col min="7170" max="7170" width="42.85546875" style="1" customWidth="1"/>
    <col min="7171" max="7171" width="15.7109375" style="1" customWidth="1"/>
    <col min="7172" max="7172" width="15" style="1" customWidth="1"/>
    <col min="7173" max="7173" width="13.28515625" style="1" customWidth="1"/>
    <col min="7174" max="7174" width="13.7109375" style="1" customWidth="1"/>
    <col min="7175" max="7175" width="13.28515625" style="1" customWidth="1"/>
    <col min="7176" max="7176" width="14.28515625" style="1" customWidth="1"/>
    <col min="7177" max="7424" width="11" style="1"/>
    <col min="7425" max="7425" width="0" style="1" hidden="1" customWidth="1"/>
    <col min="7426" max="7426" width="42.85546875" style="1" customWidth="1"/>
    <col min="7427" max="7427" width="15.7109375" style="1" customWidth="1"/>
    <col min="7428" max="7428" width="15" style="1" customWidth="1"/>
    <col min="7429" max="7429" width="13.28515625" style="1" customWidth="1"/>
    <col min="7430" max="7430" width="13.7109375" style="1" customWidth="1"/>
    <col min="7431" max="7431" width="13.28515625" style="1" customWidth="1"/>
    <col min="7432" max="7432" width="14.28515625" style="1" customWidth="1"/>
    <col min="7433" max="7680" width="11" style="1"/>
    <col min="7681" max="7681" width="0" style="1" hidden="1" customWidth="1"/>
    <col min="7682" max="7682" width="42.85546875" style="1" customWidth="1"/>
    <col min="7683" max="7683" width="15.7109375" style="1" customWidth="1"/>
    <col min="7684" max="7684" width="15" style="1" customWidth="1"/>
    <col min="7685" max="7685" width="13.28515625" style="1" customWidth="1"/>
    <col min="7686" max="7686" width="13.7109375" style="1" customWidth="1"/>
    <col min="7687" max="7687" width="13.28515625" style="1" customWidth="1"/>
    <col min="7688" max="7688" width="14.28515625" style="1" customWidth="1"/>
    <col min="7689" max="7936" width="11" style="1"/>
    <col min="7937" max="7937" width="0" style="1" hidden="1" customWidth="1"/>
    <col min="7938" max="7938" width="42.85546875" style="1" customWidth="1"/>
    <col min="7939" max="7939" width="15.7109375" style="1" customWidth="1"/>
    <col min="7940" max="7940" width="15" style="1" customWidth="1"/>
    <col min="7941" max="7941" width="13.28515625" style="1" customWidth="1"/>
    <col min="7942" max="7942" width="13.7109375" style="1" customWidth="1"/>
    <col min="7943" max="7943" width="13.28515625" style="1" customWidth="1"/>
    <col min="7944" max="7944" width="14.28515625" style="1" customWidth="1"/>
    <col min="7945" max="8192" width="11" style="1"/>
    <col min="8193" max="8193" width="0" style="1" hidden="1" customWidth="1"/>
    <col min="8194" max="8194" width="42.85546875" style="1" customWidth="1"/>
    <col min="8195" max="8195" width="15.7109375" style="1" customWidth="1"/>
    <col min="8196" max="8196" width="15" style="1" customWidth="1"/>
    <col min="8197" max="8197" width="13.28515625" style="1" customWidth="1"/>
    <col min="8198" max="8198" width="13.7109375" style="1" customWidth="1"/>
    <col min="8199" max="8199" width="13.28515625" style="1" customWidth="1"/>
    <col min="8200" max="8200" width="14.28515625" style="1" customWidth="1"/>
    <col min="8201" max="8448" width="11" style="1"/>
    <col min="8449" max="8449" width="0" style="1" hidden="1" customWidth="1"/>
    <col min="8450" max="8450" width="42.85546875" style="1" customWidth="1"/>
    <col min="8451" max="8451" width="15.7109375" style="1" customWidth="1"/>
    <col min="8452" max="8452" width="15" style="1" customWidth="1"/>
    <col min="8453" max="8453" width="13.28515625" style="1" customWidth="1"/>
    <col min="8454" max="8454" width="13.7109375" style="1" customWidth="1"/>
    <col min="8455" max="8455" width="13.28515625" style="1" customWidth="1"/>
    <col min="8456" max="8456" width="14.28515625" style="1" customWidth="1"/>
    <col min="8457" max="8704" width="11" style="1"/>
    <col min="8705" max="8705" width="0" style="1" hidden="1" customWidth="1"/>
    <col min="8706" max="8706" width="42.85546875" style="1" customWidth="1"/>
    <col min="8707" max="8707" width="15.7109375" style="1" customWidth="1"/>
    <col min="8708" max="8708" width="15" style="1" customWidth="1"/>
    <col min="8709" max="8709" width="13.28515625" style="1" customWidth="1"/>
    <col min="8710" max="8710" width="13.7109375" style="1" customWidth="1"/>
    <col min="8711" max="8711" width="13.28515625" style="1" customWidth="1"/>
    <col min="8712" max="8712" width="14.28515625" style="1" customWidth="1"/>
    <col min="8713" max="8960" width="11" style="1"/>
    <col min="8961" max="8961" width="0" style="1" hidden="1" customWidth="1"/>
    <col min="8962" max="8962" width="42.85546875" style="1" customWidth="1"/>
    <col min="8963" max="8963" width="15.7109375" style="1" customWidth="1"/>
    <col min="8964" max="8964" width="15" style="1" customWidth="1"/>
    <col min="8965" max="8965" width="13.28515625" style="1" customWidth="1"/>
    <col min="8966" max="8966" width="13.7109375" style="1" customWidth="1"/>
    <col min="8967" max="8967" width="13.28515625" style="1" customWidth="1"/>
    <col min="8968" max="8968" width="14.28515625" style="1" customWidth="1"/>
    <col min="8969" max="9216" width="11" style="1"/>
    <col min="9217" max="9217" width="0" style="1" hidden="1" customWidth="1"/>
    <col min="9218" max="9218" width="42.85546875" style="1" customWidth="1"/>
    <col min="9219" max="9219" width="15.7109375" style="1" customWidth="1"/>
    <col min="9220" max="9220" width="15" style="1" customWidth="1"/>
    <col min="9221" max="9221" width="13.28515625" style="1" customWidth="1"/>
    <col min="9222" max="9222" width="13.7109375" style="1" customWidth="1"/>
    <col min="9223" max="9223" width="13.28515625" style="1" customWidth="1"/>
    <col min="9224" max="9224" width="14.28515625" style="1" customWidth="1"/>
    <col min="9225" max="9472" width="11" style="1"/>
    <col min="9473" max="9473" width="0" style="1" hidden="1" customWidth="1"/>
    <col min="9474" max="9474" width="42.85546875" style="1" customWidth="1"/>
    <col min="9475" max="9475" width="15.7109375" style="1" customWidth="1"/>
    <col min="9476" max="9476" width="15" style="1" customWidth="1"/>
    <col min="9477" max="9477" width="13.28515625" style="1" customWidth="1"/>
    <col min="9478" max="9478" width="13.7109375" style="1" customWidth="1"/>
    <col min="9479" max="9479" width="13.28515625" style="1" customWidth="1"/>
    <col min="9480" max="9480" width="14.28515625" style="1" customWidth="1"/>
    <col min="9481" max="9728" width="11" style="1"/>
    <col min="9729" max="9729" width="0" style="1" hidden="1" customWidth="1"/>
    <col min="9730" max="9730" width="42.85546875" style="1" customWidth="1"/>
    <col min="9731" max="9731" width="15.7109375" style="1" customWidth="1"/>
    <col min="9732" max="9732" width="15" style="1" customWidth="1"/>
    <col min="9733" max="9733" width="13.28515625" style="1" customWidth="1"/>
    <col min="9734" max="9734" width="13.7109375" style="1" customWidth="1"/>
    <col min="9735" max="9735" width="13.28515625" style="1" customWidth="1"/>
    <col min="9736" max="9736" width="14.28515625" style="1" customWidth="1"/>
    <col min="9737" max="9984" width="11" style="1"/>
    <col min="9985" max="9985" width="0" style="1" hidden="1" customWidth="1"/>
    <col min="9986" max="9986" width="42.85546875" style="1" customWidth="1"/>
    <col min="9987" max="9987" width="15.7109375" style="1" customWidth="1"/>
    <col min="9988" max="9988" width="15" style="1" customWidth="1"/>
    <col min="9989" max="9989" width="13.28515625" style="1" customWidth="1"/>
    <col min="9990" max="9990" width="13.7109375" style="1" customWidth="1"/>
    <col min="9991" max="9991" width="13.28515625" style="1" customWidth="1"/>
    <col min="9992" max="9992" width="14.28515625" style="1" customWidth="1"/>
    <col min="9993" max="10240" width="11" style="1"/>
    <col min="10241" max="10241" width="0" style="1" hidden="1" customWidth="1"/>
    <col min="10242" max="10242" width="42.85546875" style="1" customWidth="1"/>
    <col min="10243" max="10243" width="15.7109375" style="1" customWidth="1"/>
    <col min="10244" max="10244" width="15" style="1" customWidth="1"/>
    <col min="10245" max="10245" width="13.28515625" style="1" customWidth="1"/>
    <col min="10246" max="10246" width="13.7109375" style="1" customWidth="1"/>
    <col min="10247" max="10247" width="13.28515625" style="1" customWidth="1"/>
    <col min="10248" max="10248" width="14.28515625" style="1" customWidth="1"/>
    <col min="10249" max="10496" width="11" style="1"/>
    <col min="10497" max="10497" width="0" style="1" hidden="1" customWidth="1"/>
    <col min="10498" max="10498" width="42.85546875" style="1" customWidth="1"/>
    <col min="10499" max="10499" width="15.7109375" style="1" customWidth="1"/>
    <col min="10500" max="10500" width="15" style="1" customWidth="1"/>
    <col min="10501" max="10501" width="13.28515625" style="1" customWidth="1"/>
    <col min="10502" max="10502" width="13.7109375" style="1" customWidth="1"/>
    <col min="10503" max="10503" width="13.28515625" style="1" customWidth="1"/>
    <col min="10504" max="10504" width="14.28515625" style="1" customWidth="1"/>
    <col min="10505" max="10752" width="11" style="1"/>
    <col min="10753" max="10753" width="0" style="1" hidden="1" customWidth="1"/>
    <col min="10754" max="10754" width="42.85546875" style="1" customWidth="1"/>
    <col min="10755" max="10755" width="15.7109375" style="1" customWidth="1"/>
    <col min="10756" max="10756" width="15" style="1" customWidth="1"/>
    <col min="10757" max="10757" width="13.28515625" style="1" customWidth="1"/>
    <col min="10758" max="10758" width="13.7109375" style="1" customWidth="1"/>
    <col min="10759" max="10759" width="13.28515625" style="1" customWidth="1"/>
    <col min="10760" max="10760" width="14.28515625" style="1" customWidth="1"/>
    <col min="10761" max="11008" width="11" style="1"/>
    <col min="11009" max="11009" width="0" style="1" hidden="1" customWidth="1"/>
    <col min="11010" max="11010" width="42.85546875" style="1" customWidth="1"/>
    <col min="11011" max="11011" width="15.7109375" style="1" customWidth="1"/>
    <col min="11012" max="11012" width="15" style="1" customWidth="1"/>
    <col min="11013" max="11013" width="13.28515625" style="1" customWidth="1"/>
    <col min="11014" max="11014" width="13.7109375" style="1" customWidth="1"/>
    <col min="11015" max="11015" width="13.28515625" style="1" customWidth="1"/>
    <col min="11016" max="11016" width="14.28515625" style="1" customWidth="1"/>
    <col min="11017" max="11264" width="11" style="1"/>
    <col min="11265" max="11265" width="0" style="1" hidden="1" customWidth="1"/>
    <col min="11266" max="11266" width="42.85546875" style="1" customWidth="1"/>
    <col min="11267" max="11267" width="15.7109375" style="1" customWidth="1"/>
    <col min="11268" max="11268" width="15" style="1" customWidth="1"/>
    <col min="11269" max="11269" width="13.28515625" style="1" customWidth="1"/>
    <col min="11270" max="11270" width="13.7109375" style="1" customWidth="1"/>
    <col min="11271" max="11271" width="13.28515625" style="1" customWidth="1"/>
    <col min="11272" max="11272" width="14.28515625" style="1" customWidth="1"/>
    <col min="11273" max="11520" width="11" style="1"/>
    <col min="11521" max="11521" width="0" style="1" hidden="1" customWidth="1"/>
    <col min="11522" max="11522" width="42.85546875" style="1" customWidth="1"/>
    <col min="11523" max="11523" width="15.7109375" style="1" customWidth="1"/>
    <col min="11524" max="11524" width="15" style="1" customWidth="1"/>
    <col min="11525" max="11525" width="13.28515625" style="1" customWidth="1"/>
    <col min="11526" max="11526" width="13.7109375" style="1" customWidth="1"/>
    <col min="11527" max="11527" width="13.28515625" style="1" customWidth="1"/>
    <col min="11528" max="11528" width="14.28515625" style="1" customWidth="1"/>
    <col min="11529" max="11776" width="11" style="1"/>
    <col min="11777" max="11777" width="0" style="1" hidden="1" customWidth="1"/>
    <col min="11778" max="11778" width="42.85546875" style="1" customWidth="1"/>
    <col min="11779" max="11779" width="15.7109375" style="1" customWidth="1"/>
    <col min="11780" max="11780" width="15" style="1" customWidth="1"/>
    <col min="11781" max="11781" width="13.28515625" style="1" customWidth="1"/>
    <col min="11782" max="11782" width="13.7109375" style="1" customWidth="1"/>
    <col min="11783" max="11783" width="13.28515625" style="1" customWidth="1"/>
    <col min="11784" max="11784" width="14.28515625" style="1" customWidth="1"/>
    <col min="11785" max="12032" width="11" style="1"/>
    <col min="12033" max="12033" width="0" style="1" hidden="1" customWidth="1"/>
    <col min="12034" max="12034" width="42.85546875" style="1" customWidth="1"/>
    <col min="12035" max="12035" width="15.7109375" style="1" customWidth="1"/>
    <col min="12036" max="12036" width="15" style="1" customWidth="1"/>
    <col min="12037" max="12037" width="13.28515625" style="1" customWidth="1"/>
    <col min="12038" max="12038" width="13.7109375" style="1" customWidth="1"/>
    <col min="12039" max="12039" width="13.28515625" style="1" customWidth="1"/>
    <col min="12040" max="12040" width="14.28515625" style="1" customWidth="1"/>
    <col min="12041" max="12288" width="11" style="1"/>
    <col min="12289" max="12289" width="0" style="1" hidden="1" customWidth="1"/>
    <col min="12290" max="12290" width="42.85546875" style="1" customWidth="1"/>
    <col min="12291" max="12291" width="15.7109375" style="1" customWidth="1"/>
    <col min="12292" max="12292" width="15" style="1" customWidth="1"/>
    <col min="12293" max="12293" width="13.28515625" style="1" customWidth="1"/>
    <col min="12294" max="12294" width="13.7109375" style="1" customWidth="1"/>
    <col min="12295" max="12295" width="13.28515625" style="1" customWidth="1"/>
    <col min="12296" max="12296" width="14.28515625" style="1" customWidth="1"/>
    <col min="12297" max="12544" width="11" style="1"/>
    <col min="12545" max="12545" width="0" style="1" hidden="1" customWidth="1"/>
    <col min="12546" max="12546" width="42.85546875" style="1" customWidth="1"/>
    <col min="12547" max="12547" width="15.7109375" style="1" customWidth="1"/>
    <col min="12548" max="12548" width="15" style="1" customWidth="1"/>
    <col min="12549" max="12549" width="13.28515625" style="1" customWidth="1"/>
    <col min="12550" max="12550" width="13.7109375" style="1" customWidth="1"/>
    <col min="12551" max="12551" width="13.28515625" style="1" customWidth="1"/>
    <col min="12552" max="12552" width="14.28515625" style="1" customWidth="1"/>
    <col min="12553" max="12800" width="11" style="1"/>
    <col min="12801" max="12801" width="0" style="1" hidden="1" customWidth="1"/>
    <col min="12802" max="12802" width="42.85546875" style="1" customWidth="1"/>
    <col min="12803" max="12803" width="15.7109375" style="1" customWidth="1"/>
    <col min="12804" max="12804" width="15" style="1" customWidth="1"/>
    <col min="12805" max="12805" width="13.28515625" style="1" customWidth="1"/>
    <col min="12806" max="12806" width="13.7109375" style="1" customWidth="1"/>
    <col min="12807" max="12807" width="13.28515625" style="1" customWidth="1"/>
    <col min="12808" max="12808" width="14.28515625" style="1" customWidth="1"/>
    <col min="12809" max="13056" width="11" style="1"/>
    <col min="13057" max="13057" width="0" style="1" hidden="1" customWidth="1"/>
    <col min="13058" max="13058" width="42.85546875" style="1" customWidth="1"/>
    <col min="13059" max="13059" width="15.7109375" style="1" customWidth="1"/>
    <col min="13060" max="13060" width="15" style="1" customWidth="1"/>
    <col min="13061" max="13061" width="13.28515625" style="1" customWidth="1"/>
    <col min="13062" max="13062" width="13.7109375" style="1" customWidth="1"/>
    <col min="13063" max="13063" width="13.28515625" style="1" customWidth="1"/>
    <col min="13064" max="13064" width="14.28515625" style="1" customWidth="1"/>
    <col min="13065" max="13312" width="11" style="1"/>
    <col min="13313" max="13313" width="0" style="1" hidden="1" customWidth="1"/>
    <col min="13314" max="13314" width="42.85546875" style="1" customWidth="1"/>
    <col min="13315" max="13315" width="15.7109375" style="1" customWidth="1"/>
    <col min="13316" max="13316" width="15" style="1" customWidth="1"/>
    <col min="13317" max="13317" width="13.28515625" style="1" customWidth="1"/>
    <col min="13318" max="13318" width="13.7109375" style="1" customWidth="1"/>
    <col min="13319" max="13319" width="13.28515625" style="1" customWidth="1"/>
    <col min="13320" max="13320" width="14.28515625" style="1" customWidth="1"/>
    <col min="13321" max="13568" width="11" style="1"/>
    <col min="13569" max="13569" width="0" style="1" hidden="1" customWidth="1"/>
    <col min="13570" max="13570" width="42.85546875" style="1" customWidth="1"/>
    <col min="13571" max="13571" width="15.7109375" style="1" customWidth="1"/>
    <col min="13572" max="13572" width="15" style="1" customWidth="1"/>
    <col min="13573" max="13573" width="13.28515625" style="1" customWidth="1"/>
    <col min="13574" max="13574" width="13.7109375" style="1" customWidth="1"/>
    <col min="13575" max="13575" width="13.28515625" style="1" customWidth="1"/>
    <col min="13576" max="13576" width="14.28515625" style="1" customWidth="1"/>
    <col min="13577" max="13824" width="11" style="1"/>
    <col min="13825" max="13825" width="0" style="1" hidden="1" customWidth="1"/>
    <col min="13826" max="13826" width="42.85546875" style="1" customWidth="1"/>
    <col min="13827" max="13827" width="15.7109375" style="1" customWidth="1"/>
    <col min="13828" max="13828" width="15" style="1" customWidth="1"/>
    <col min="13829" max="13829" width="13.28515625" style="1" customWidth="1"/>
    <col min="13830" max="13830" width="13.7109375" style="1" customWidth="1"/>
    <col min="13831" max="13831" width="13.28515625" style="1" customWidth="1"/>
    <col min="13832" max="13832" width="14.28515625" style="1" customWidth="1"/>
    <col min="13833" max="14080" width="11" style="1"/>
    <col min="14081" max="14081" width="0" style="1" hidden="1" customWidth="1"/>
    <col min="14082" max="14082" width="42.85546875" style="1" customWidth="1"/>
    <col min="14083" max="14083" width="15.7109375" style="1" customWidth="1"/>
    <col min="14084" max="14084" width="15" style="1" customWidth="1"/>
    <col min="14085" max="14085" width="13.28515625" style="1" customWidth="1"/>
    <col min="14086" max="14086" width="13.7109375" style="1" customWidth="1"/>
    <col min="14087" max="14087" width="13.28515625" style="1" customWidth="1"/>
    <col min="14088" max="14088" width="14.28515625" style="1" customWidth="1"/>
    <col min="14089" max="14336" width="11" style="1"/>
    <col min="14337" max="14337" width="0" style="1" hidden="1" customWidth="1"/>
    <col min="14338" max="14338" width="42.85546875" style="1" customWidth="1"/>
    <col min="14339" max="14339" width="15.7109375" style="1" customWidth="1"/>
    <col min="14340" max="14340" width="15" style="1" customWidth="1"/>
    <col min="14341" max="14341" width="13.28515625" style="1" customWidth="1"/>
    <col min="14342" max="14342" width="13.7109375" style="1" customWidth="1"/>
    <col min="14343" max="14343" width="13.28515625" style="1" customWidth="1"/>
    <col min="14344" max="14344" width="14.28515625" style="1" customWidth="1"/>
    <col min="14345" max="14592" width="11" style="1"/>
    <col min="14593" max="14593" width="0" style="1" hidden="1" customWidth="1"/>
    <col min="14594" max="14594" width="42.85546875" style="1" customWidth="1"/>
    <col min="14595" max="14595" width="15.7109375" style="1" customWidth="1"/>
    <col min="14596" max="14596" width="15" style="1" customWidth="1"/>
    <col min="14597" max="14597" width="13.28515625" style="1" customWidth="1"/>
    <col min="14598" max="14598" width="13.7109375" style="1" customWidth="1"/>
    <col min="14599" max="14599" width="13.28515625" style="1" customWidth="1"/>
    <col min="14600" max="14600" width="14.28515625" style="1" customWidth="1"/>
    <col min="14601" max="14848" width="11" style="1"/>
    <col min="14849" max="14849" width="0" style="1" hidden="1" customWidth="1"/>
    <col min="14850" max="14850" width="42.85546875" style="1" customWidth="1"/>
    <col min="14851" max="14851" width="15.7109375" style="1" customWidth="1"/>
    <col min="14852" max="14852" width="15" style="1" customWidth="1"/>
    <col min="14853" max="14853" width="13.28515625" style="1" customWidth="1"/>
    <col min="14854" max="14854" width="13.7109375" style="1" customWidth="1"/>
    <col min="14855" max="14855" width="13.28515625" style="1" customWidth="1"/>
    <col min="14856" max="14856" width="14.28515625" style="1" customWidth="1"/>
    <col min="14857" max="15104" width="11" style="1"/>
    <col min="15105" max="15105" width="0" style="1" hidden="1" customWidth="1"/>
    <col min="15106" max="15106" width="42.85546875" style="1" customWidth="1"/>
    <col min="15107" max="15107" width="15.7109375" style="1" customWidth="1"/>
    <col min="15108" max="15108" width="15" style="1" customWidth="1"/>
    <col min="15109" max="15109" width="13.28515625" style="1" customWidth="1"/>
    <col min="15110" max="15110" width="13.7109375" style="1" customWidth="1"/>
    <col min="15111" max="15111" width="13.28515625" style="1" customWidth="1"/>
    <col min="15112" max="15112" width="14.28515625" style="1" customWidth="1"/>
    <col min="15113" max="15360" width="11" style="1"/>
    <col min="15361" max="15361" width="0" style="1" hidden="1" customWidth="1"/>
    <col min="15362" max="15362" width="42.85546875" style="1" customWidth="1"/>
    <col min="15363" max="15363" width="15.7109375" style="1" customWidth="1"/>
    <col min="15364" max="15364" width="15" style="1" customWidth="1"/>
    <col min="15365" max="15365" width="13.28515625" style="1" customWidth="1"/>
    <col min="15366" max="15366" width="13.7109375" style="1" customWidth="1"/>
    <col min="15367" max="15367" width="13.28515625" style="1" customWidth="1"/>
    <col min="15368" max="15368" width="14.28515625" style="1" customWidth="1"/>
    <col min="15369" max="15616" width="11" style="1"/>
    <col min="15617" max="15617" width="0" style="1" hidden="1" customWidth="1"/>
    <col min="15618" max="15618" width="42.85546875" style="1" customWidth="1"/>
    <col min="15619" max="15619" width="15.7109375" style="1" customWidth="1"/>
    <col min="15620" max="15620" width="15" style="1" customWidth="1"/>
    <col min="15621" max="15621" width="13.28515625" style="1" customWidth="1"/>
    <col min="15622" max="15622" width="13.7109375" style="1" customWidth="1"/>
    <col min="15623" max="15623" width="13.28515625" style="1" customWidth="1"/>
    <col min="15624" max="15624" width="14.28515625" style="1" customWidth="1"/>
    <col min="15625" max="15872" width="11" style="1"/>
    <col min="15873" max="15873" width="0" style="1" hidden="1" customWidth="1"/>
    <col min="15874" max="15874" width="42.85546875" style="1" customWidth="1"/>
    <col min="15875" max="15875" width="15.7109375" style="1" customWidth="1"/>
    <col min="15876" max="15876" width="15" style="1" customWidth="1"/>
    <col min="15877" max="15877" width="13.28515625" style="1" customWidth="1"/>
    <col min="15878" max="15878" width="13.7109375" style="1" customWidth="1"/>
    <col min="15879" max="15879" width="13.28515625" style="1" customWidth="1"/>
    <col min="15880" max="15880" width="14.28515625" style="1" customWidth="1"/>
    <col min="15881" max="16128" width="11" style="1"/>
    <col min="16129" max="16129" width="0" style="1" hidden="1" customWidth="1"/>
    <col min="16130" max="16130" width="42.85546875" style="1" customWidth="1"/>
    <col min="16131" max="16131" width="15.7109375" style="1" customWidth="1"/>
    <col min="16132" max="16132" width="15" style="1" customWidth="1"/>
    <col min="16133" max="16133" width="13.28515625" style="1" customWidth="1"/>
    <col min="16134" max="16134" width="13.7109375" style="1" customWidth="1"/>
    <col min="16135" max="16135" width="13.28515625" style="1" customWidth="1"/>
    <col min="16136" max="16136" width="14.2851562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150"/>
    </row>
    <row r="3" spans="2:8" x14ac:dyDescent="0.2">
      <c r="B3" s="71" t="s">
        <v>313</v>
      </c>
      <c r="C3" s="72"/>
      <c r="D3" s="72"/>
      <c r="E3" s="72"/>
      <c r="F3" s="72"/>
      <c r="G3" s="72"/>
      <c r="H3" s="151"/>
    </row>
    <row r="4" spans="2:8" x14ac:dyDescent="0.2">
      <c r="B4" s="71" t="s">
        <v>439</v>
      </c>
      <c r="C4" s="72"/>
      <c r="D4" s="72"/>
      <c r="E4" s="72"/>
      <c r="F4" s="72"/>
      <c r="G4" s="72"/>
      <c r="H4" s="151"/>
    </row>
    <row r="5" spans="2:8" x14ac:dyDescent="0.2">
      <c r="B5" s="71" t="s">
        <v>125</v>
      </c>
      <c r="C5" s="72"/>
      <c r="D5" s="72"/>
      <c r="E5" s="72"/>
      <c r="F5" s="72"/>
      <c r="G5" s="72"/>
      <c r="H5" s="151"/>
    </row>
    <row r="6" spans="2:8" ht="13.5" thickBot="1" x14ac:dyDescent="0.25">
      <c r="B6" s="74" t="s">
        <v>3</v>
      </c>
      <c r="C6" s="75"/>
      <c r="D6" s="75"/>
      <c r="E6" s="75"/>
      <c r="F6" s="75"/>
      <c r="G6" s="75"/>
      <c r="H6" s="152"/>
    </row>
    <row r="7" spans="2:8" ht="13.5" thickBot="1" x14ac:dyDescent="0.25">
      <c r="B7" s="126" t="s">
        <v>4</v>
      </c>
      <c r="C7" s="177" t="s">
        <v>315</v>
      </c>
      <c r="D7" s="178"/>
      <c r="E7" s="178"/>
      <c r="F7" s="178"/>
      <c r="G7" s="179"/>
      <c r="H7" s="80" t="s">
        <v>316</v>
      </c>
    </row>
    <row r="8" spans="2:8" ht="26.25" thickBot="1" x14ac:dyDescent="0.25">
      <c r="B8" s="130"/>
      <c r="C8" s="82" t="s">
        <v>206</v>
      </c>
      <c r="D8" s="82" t="s">
        <v>317</v>
      </c>
      <c r="E8" s="82" t="s">
        <v>318</v>
      </c>
      <c r="F8" s="82" t="s">
        <v>440</v>
      </c>
      <c r="G8" s="82" t="s">
        <v>223</v>
      </c>
      <c r="H8" s="83"/>
    </row>
    <row r="9" spans="2:8" x14ac:dyDescent="0.2">
      <c r="B9" s="199" t="s">
        <v>441</v>
      </c>
      <c r="C9" s="186">
        <f>C10+C11+C12+C15+C16+C19</f>
        <v>460639</v>
      </c>
      <c r="D9" s="186">
        <f>D10+D11+D12+D15+D16+D19</f>
        <v>-376724.32</v>
      </c>
      <c r="E9" s="186">
        <f>E10+E11+E12+E15+E16+E19</f>
        <v>83914.68</v>
      </c>
      <c r="F9" s="186">
        <f>F10+F11+F12+F15+F16+F19</f>
        <v>83914.68</v>
      </c>
      <c r="G9" s="186">
        <f>G10+G11+G12+G15+G16+G19</f>
        <v>83914.68</v>
      </c>
      <c r="H9" s="16">
        <f>E9-F9</f>
        <v>0</v>
      </c>
    </row>
    <row r="10" spans="2:8" ht="20.25" customHeight="1" x14ac:dyDescent="0.2">
      <c r="B10" s="200" t="s">
        <v>442</v>
      </c>
      <c r="C10" s="186">
        <v>460639</v>
      </c>
      <c r="D10" s="16">
        <v>-376724.32</v>
      </c>
      <c r="E10" s="18">
        <f>C10+D10</f>
        <v>83914.68</v>
      </c>
      <c r="F10" s="16">
        <v>83914.68</v>
      </c>
      <c r="G10" s="16">
        <v>83914.68</v>
      </c>
      <c r="H10" s="18">
        <f t="shared" ref="H10:H31" si="0">E10-F10</f>
        <v>0</v>
      </c>
    </row>
    <row r="11" spans="2:8" x14ac:dyDescent="0.2">
      <c r="B11" s="200" t="s">
        <v>443</v>
      </c>
      <c r="C11" s="186"/>
      <c r="D11" s="16"/>
      <c r="E11" s="18">
        <f>C11+D11</f>
        <v>0</v>
      </c>
      <c r="F11" s="16"/>
      <c r="G11" s="16"/>
      <c r="H11" s="18">
        <f t="shared" si="0"/>
        <v>0</v>
      </c>
    </row>
    <row r="12" spans="2:8" x14ac:dyDescent="0.2">
      <c r="B12" s="200" t="s">
        <v>444</v>
      </c>
      <c r="C12" s="183">
        <f>SUM(C13:C14)</f>
        <v>0</v>
      </c>
      <c r="D12" s="183">
        <f>SUM(D13:D14)</f>
        <v>0</v>
      </c>
      <c r="E12" s="183">
        <f>SUM(E13:E14)</f>
        <v>0</v>
      </c>
      <c r="F12" s="183">
        <f>SUM(F13:F14)</f>
        <v>0</v>
      </c>
      <c r="G12" s="183">
        <f>SUM(G13:G14)</f>
        <v>0</v>
      </c>
      <c r="H12" s="18">
        <f t="shared" si="0"/>
        <v>0</v>
      </c>
    </row>
    <row r="13" spans="2:8" x14ac:dyDescent="0.2">
      <c r="B13" s="201" t="s">
        <v>445</v>
      </c>
      <c r="C13" s="186"/>
      <c r="D13" s="16"/>
      <c r="E13" s="18">
        <f>C13+D13</f>
        <v>0</v>
      </c>
      <c r="F13" s="16"/>
      <c r="G13" s="16"/>
      <c r="H13" s="18">
        <f t="shared" si="0"/>
        <v>0</v>
      </c>
    </row>
    <row r="14" spans="2:8" x14ac:dyDescent="0.2">
      <c r="B14" s="201" t="s">
        <v>446</v>
      </c>
      <c r="C14" s="186"/>
      <c r="D14" s="16"/>
      <c r="E14" s="18">
        <f>C14+D14</f>
        <v>0</v>
      </c>
      <c r="F14" s="16"/>
      <c r="G14" s="16"/>
      <c r="H14" s="18">
        <f t="shared" si="0"/>
        <v>0</v>
      </c>
    </row>
    <row r="15" spans="2:8" x14ac:dyDescent="0.2">
      <c r="B15" s="200" t="s">
        <v>447</v>
      </c>
      <c r="C15" s="186"/>
      <c r="D15" s="16"/>
      <c r="E15" s="18">
        <f>C15+D15</f>
        <v>0</v>
      </c>
      <c r="F15" s="16"/>
      <c r="G15" s="16"/>
      <c r="H15" s="18">
        <f t="shared" si="0"/>
        <v>0</v>
      </c>
    </row>
    <row r="16" spans="2:8" ht="25.5" x14ac:dyDescent="0.2">
      <c r="B16" s="200" t="s">
        <v>448</v>
      </c>
      <c r="C16" s="183">
        <f>C17+C18</f>
        <v>0</v>
      </c>
      <c r="D16" s="183">
        <f>D17+D18</f>
        <v>0</v>
      </c>
      <c r="E16" s="183">
        <f>E17+E18</f>
        <v>0</v>
      </c>
      <c r="F16" s="183">
        <f>F17+F18</f>
        <v>0</v>
      </c>
      <c r="G16" s="183">
        <f>G17+G18</f>
        <v>0</v>
      </c>
      <c r="H16" s="18">
        <f t="shared" si="0"/>
        <v>0</v>
      </c>
    </row>
    <row r="17" spans="2:8" x14ac:dyDescent="0.2">
      <c r="B17" s="201" t="s">
        <v>449</v>
      </c>
      <c r="C17" s="186"/>
      <c r="D17" s="16"/>
      <c r="E17" s="18">
        <f>C17+D17</f>
        <v>0</v>
      </c>
      <c r="F17" s="16"/>
      <c r="G17" s="16"/>
      <c r="H17" s="18">
        <f t="shared" si="0"/>
        <v>0</v>
      </c>
    </row>
    <row r="18" spans="2:8" x14ac:dyDescent="0.2">
      <c r="B18" s="201" t="s">
        <v>450</v>
      </c>
      <c r="C18" s="186"/>
      <c r="D18" s="16"/>
      <c r="E18" s="18">
        <f>C18+D18</f>
        <v>0</v>
      </c>
      <c r="F18" s="16"/>
      <c r="G18" s="16"/>
      <c r="H18" s="18">
        <f t="shared" si="0"/>
        <v>0</v>
      </c>
    </row>
    <row r="19" spans="2:8" x14ac:dyDescent="0.2">
      <c r="B19" s="200" t="s">
        <v>451</v>
      </c>
      <c r="C19" s="186"/>
      <c r="D19" s="16"/>
      <c r="E19" s="18">
        <f>C19+D19</f>
        <v>0</v>
      </c>
      <c r="F19" s="16"/>
      <c r="G19" s="16"/>
      <c r="H19" s="18">
        <f t="shared" si="0"/>
        <v>0</v>
      </c>
    </row>
    <row r="20" spans="2:8" s="206" customFormat="1" x14ac:dyDescent="0.2">
      <c r="B20" s="202"/>
      <c r="C20" s="203"/>
      <c r="D20" s="204"/>
      <c r="E20" s="204"/>
      <c r="F20" s="204"/>
      <c r="G20" s="204"/>
      <c r="H20" s="205"/>
    </row>
    <row r="21" spans="2:8" x14ac:dyDescent="0.2">
      <c r="B21" s="199" t="s">
        <v>452</v>
      </c>
      <c r="C21" s="186">
        <f>C22+C23+C24+C27+C28+C31</f>
        <v>38982026.43</v>
      </c>
      <c r="D21" s="186">
        <f>D22+D23+D24+D27+D28+D31</f>
        <v>-503477.76000000001</v>
      </c>
      <c r="E21" s="186">
        <f>E22+E23+E24+E27+E28+E31</f>
        <v>38478548.670000002</v>
      </c>
      <c r="F21" s="186">
        <f>F22+F23+F24+F27+F28+F31</f>
        <v>38478548.670000002</v>
      </c>
      <c r="G21" s="186">
        <f>G22+G23+G24+G27+G28+G31</f>
        <v>38083936.380000003</v>
      </c>
      <c r="H21" s="16">
        <f t="shared" si="0"/>
        <v>0</v>
      </c>
    </row>
    <row r="22" spans="2:8" ht="18.75" customHeight="1" x14ac:dyDescent="0.2">
      <c r="B22" s="200" t="s">
        <v>442</v>
      </c>
      <c r="C22" s="186">
        <v>38982026.43</v>
      </c>
      <c r="D22" s="16">
        <v>-503477.76000000001</v>
      </c>
      <c r="E22" s="18">
        <f>C22+D22</f>
        <v>38478548.670000002</v>
      </c>
      <c r="F22" s="16">
        <v>38478548.670000002</v>
      </c>
      <c r="G22" s="16">
        <v>38083936.380000003</v>
      </c>
      <c r="H22" s="18">
        <f t="shared" si="0"/>
        <v>0</v>
      </c>
    </row>
    <row r="23" spans="2:8" x14ac:dyDescent="0.2">
      <c r="B23" s="200" t="s">
        <v>443</v>
      </c>
      <c r="C23" s="186"/>
      <c r="D23" s="16"/>
      <c r="E23" s="18">
        <f>C23+D23</f>
        <v>0</v>
      </c>
      <c r="F23" s="16"/>
      <c r="G23" s="16"/>
      <c r="H23" s="18">
        <f t="shared" si="0"/>
        <v>0</v>
      </c>
    </row>
    <row r="24" spans="2:8" x14ac:dyDescent="0.2">
      <c r="B24" s="200" t="s">
        <v>444</v>
      </c>
      <c r="C24" s="183">
        <f>SUM(C25:C26)</f>
        <v>0</v>
      </c>
      <c r="D24" s="183">
        <f>SUM(D25:D26)</f>
        <v>0</v>
      </c>
      <c r="E24" s="183">
        <f>SUM(E25:E26)</f>
        <v>0</v>
      </c>
      <c r="F24" s="183">
        <f>SUM(F25:F26)</f>
        <v>0</v>
      </c>
      <c r="G24" s="183">
        <f>SUM(G25:G26)</f>
        <v>0</v>
      </c>
      <c r="H24" s="18">
        <f t="shared" si="0"/>
        <v>0</v>
      </c>
    </row>
    <row r="25" spans="2:8" x14ac:dyDescent="0.2">
      <c r="B25" s="201" t="s">
        <v>445</v>
      </c>
      <c r="C25" s="186"/>
      <c r="D25" s="16"/>
      <c r="E25" s="18">
        <f>C25+D25</f>
        <v>0</v>
      </c>
      <c r="F25" s="16"/>
      <c r="G25" s="16"/>
      <c r="H25" s="18">
        <f t="shared" si="0"/>
        <v>0</v>
      </c>
    </row>
    <row r="26" spans="2:8" x14ac:dyDescent="0.2">
      <c r="B26" s="201" t="s">
        <v>446</v>
      </c>
      <c r="C26" s="186"/>
      <c r="D26" s="16"/>
      <c r="E26" s="18">
        <f>C26+D26</f>
        <v>0</v>
      </c>
      <c r="F26" s="16"/>
      <c r="G26" s="16"/>
      <c r="H26" s="18">
        <f t="shared" si="0"/>
        <v>0</v>
      </c>
    </row>
    <row r="27" spans="2:8" x14ac:dyDescent="0.2">
      <c r="B27" s="200" t="s">
        <v>447</v>
      </c>
      <c r="C27" s="186"/>
      <c r="D27" s="16"/>
      <c r="E27" s="18">
        <f>C27+D27</f>
        <v>0</v>
      </c>
      <c r="F27" s="16"/>
      <c r="G27" s="16"/>
      <c r="H27" s="18">
        <f t="shared" si="0"/>
        <v>0</v>
      </c>
    </row>
    <row r="28" spans="2:8" ht="25.5" x14ac:dyDescent="0.2">
      <c r="B28" s="200" t="s">
        <v>448</v>
      </c>
      <c r="C28" s="183">
        <f>C29+C30</f>
        <v>0</v>
      </c>
      <c r="D28" s="183">
        <f>D29+D30</f>
        <v>0</v>
      </c>
      <c r="E28" s="183">
        <f>E29+E30</f>
        <v>0</v>
      </c>
      <c r="F28" s="183">
        <f>F29+F30</f>
        <v>0</v>
      </c>
      <c r="G28" s="183">
        <f>G29+G30</f>
        <v>0</v>
      </c>
      <c r="H28" s="18">
        <f t="shared" si="0"/>
        <v>0</v>
      </c>
    </row>
    <row r="29" spans="2:8" x14ac:dyDescent="0.2">
      <c r="B29" s="201" t="s">
        <v>449</v>
      </c>
      <c r="C29" s="186"/>
      <c r="D29" s="16"/>
      <c r="E29" s="18">
        <f>C29+D29</f>
        <v>0</v>
      </c>
      <c r="F29" s="16"/>
      <c r="G29" s="16"/>
      <c r="H29" s="18">
        <f t="shared" si="0"/>
        <v>0</v>
      </c>
    </row>
    <row r="30" spans="2:8" x14ac:dyDescent="0.2">
      <c r="B30" s="201" t="s">
        <v>450</v>
      </c>
      <c r="C30" s="186"/>
      <c r="D30" s="16"/>
      <c r="E30" s="18">
        <f>C30+D30</f>
        <v>0</v>
      </c>
      <c r="F30" s="16"/>
      <c r="G30" s="16"/>
      <c r="H30" s="18">
        <f t="shared" si="0"/>
        <v>0</v>
      </c>
    </row>
    <row r="31" spans="2:8" x14ac:dyDescent="0.2">
      <c r="B31" s="200" t="s">
        <v>451</v>
      </c>
      <c r="C31" s="186"/>
      <c r="D31" s="16"/>
      <c r="E31" s="18">
        <f>C31+D31</f>
        <v>0</v>
      </c>
      <c r="F31" s="16"/>
      <c r="G31" s="16"/>
      <c r="H31" s="18">
        <f t="shared" si="0"/>
        <v>0</v>
      </c>
    </row>
    <row r="32" spans="2:8" x14ac:dyDescent="0.2">
      <c r="B32" s="199" t="s">
        <v>453</v>
      </c>
      <c r="C32" s="186">
        <f t="shared" ref="C32:H32" si="1">C9+C21</f>
        <v>39442665.43</v>
      </c>
      <c r="D32" s="186">
        <f t="shared" si="1"/>
        <v>-880202.08000000007</v>
      </c>
      <c r="E32" s="186">
        <f t="shared" si="1"/>
        <v>38562463.350000001</v>
      </c>
      <c r="F32" s="186">
        <f t="shared" si="1"/>
        <v>38562463.350000001</v>
      </c>
      <c r="G32" s="186">
        <f t="shared" si="1"/>
        <v>38167851.060000002</v>
      </c>
      <c r="H32" s="186">
        <f t="shared" si="1"/>
        <v>0</v>
      </c>
    </row>
    <row r="33" spans="2:8" ht="13.5" thickBot="1" x14ac:dyDescent="0.25">
      <c r="B33" s="207"/>
      <c r="C33" s="208"/>
      <c r="D33" s="209"/>
      <c r="E33" s="209"/>
      <c r="F33" s="209"/>
      <c r="G33" s="209"/>
      <c r="H33" s="209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7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B1:R56"/>
  <sheetViews>
    <sheetView workbookViewId="0">
      <pane ySplit="7" topLeftCell="A24" activePane="bottomLeft" state="frozen"/>
      <selection pane="bottomLeft" activeCell="B48" sqref="B48"/>
    </sheetView>
  </sheetViews>
  <sheetFormatPr baseColWidth="10" defaultRowHeight="12.75" x14ac:dyDescent="0.2"/>
  <cols>
    <col min="1" max="1" width="4.42578125" style="1" customWidth="1"/>
    <col min="2" max="2" width="54.140625" style="1" customWidth="1"/>
    <col min="3" max="3" width="15.42578125" style="1" customWidth="1"/>
    <col min="4" max="8" width="12.28515625" style="1" customWidth="1"/>
    <col min="9" max="9" width="18.140625" style="1" customWidth="1"/>
    <col min="10" max="10" width="20.42578125" style="1" hidden="1" customWidth="1"/>
    <col min="11" max="11" width="0" style="210" hidden="1" customWidth="1"/>
    <col min="12" max="17" width="0" style="1" hidden="1" customWidth="1"/>
    <col min="18" max="18" width="14.28515625" style="1" hidden="1" customWidth="1"/>
    <col min="19" max="19" width="0" style="1" hidden="1" customWidth="1"/>
    <col min="20" max="256" width="11.42578125" style="1"/>
    <col min="257" max="257" width="4.42578125" style="1" customWidth="1"/>
    <col min="258" max="258" width="54.140625" style="1" customWidth="1"/>
    <col min="259" max="259" width="15.42578125" style="1" customWidth="1"/>
    <col min="260" max="264" width="12.28515625" style="1" customWidth="1"/>
    <col min="265" max="265" width="18.140625" style="1" customWidth="1"/>
    <col min="266" max="275" width="0" style="1" hidden="1" customWidth="1"/>
    <col min="276" max="512" width="11.42578125" style="1"/>
    <col min="513" max="513" width="4.42578125" style="1" customWidth="1"/>
    <col min="514" max="514" width="54.140625" style="1" customWidth="1"/>
    <col min="515" max="515" width="15.42578125" style="1" customWidth="1"/>
    <col min="516" max="520" width="12.28515625" style="1" customWidth="1"/>
    <col min="521" max="521" width="18.140625" style="1" customWidth="1"/>
    <col min="522" max="531" width="0" style="1" hidden="1" customWidth="1"/>
    <col min="532" max="768" width="11.42578125" style="1"/>
    <col min="769" max="769" width="4.42578125" style="1" customWidth="1"/>
    <col min="770" max="770" width="54.140625" style="1" customWidth="1"/>
    <col min="771" max="771" width="15.42578125" style="1" customWidth="1"/>
    <col min="772" max="776" width="12.28515625" style="1" customWidth="1"/>
    <col min="777" max="777" width="18.140625" style="1" customWidth="1"/>
    <col min="778" max="787" width="0" style="1" hidden="1" customWidth="1"/>
    <col min="788" max="1024" width="11.42578125" style="1"/>
    <col min="1025" max="1025" width="4.42578125" style="1" customWidth="1"/>
    <col min="1026" max="1026" width="54.140625" style="1" customWidth="1"/>
    <col min="1027" max="1027" width="15.42578125" style="1" customWidth="1"/>
    <col min="1028" max="1032" width="12.28515625" style="1" customWidth="1"/>
    <col min="1033" max="1033" width="18.140625" style="1" customWidth="1"/>
    <col min="1034" max="1043" width="0" style="1" hidden="1" customWidth="1"/>
    <col min="1044" max="1280" width="11.42578125" style="1"/>
    <col min="1281" max="1281" width="4.42578125" style="1" customWidth="1"/>
    <col min="1282" max="1282" width="54.140625" style="1" customWidth="1"/>
    <col min="1283" max="1283" width="15.42578125" style="1" customWidth="1"/>
    <col min="1284" max="1288" width="12.28515625" style="1" customWidth="1"/>
    <col min="1289" max="1289" width="18.140625" style="1" customWidth="1"/>
    <col min="1290" max="1299" width="0" style="1" hidden="1" customWidth="1"/>
    <col min="1300" max="1536" width="11.42578125" style="1"/>
    <col min="1537" max="1537" width="4.42578125" style="1" customWidth="1"/>
    <col min="1538" max="1538" width="54.140625" style="1" customWidth="1"/>
    <col min="1539" max="1539" width="15.42578125" style="1" customWidth="1"/>
    <col min="1540" max="1544" width="12.28515625" style="1" customWidth="1"/>
    <col min="1545" max="1545" width="18.140625" style="1" customWidth="1"/>
    <col min="1546" max="1555" width="0" style="1" hidden="1" customWidth="1"/>
    <col min="1556" max="1792" width="11.42578125" style="1"/>
    <col min="1793" max="1793" width="4.42578125" style="1" customWidth="1"/>
    <col min="1794" max="1794" width="54.140625" style="1" customWidth="1"/>
    <col min="1795" max="1795" width="15.42578125" style="1" customWidth="1"/>
    <col min="1796" max="1800" width="12.28515625" style="1" customWidth="1"/>
    <col min="1801" max="1801" width="18.140625" style="1" customWidth="1"/>
    <col min="1802" max="1811" width="0" style="1" hidden="1" customWidth="1"/>
    <col min="1812" max="2048" width="11.42578125" style="1"/>
    <col min="2049" max="2049" width="4.42578125" style="1" customWidth="1"/>
    <col min="2050" max="2050" width="54.140625" style="1" customWidth="1"/>
    <col min="2051" max="2051" width="15.42578125" style="1" customWidth="1"/>
    <col min="2052" max="2056" width="12.28515625" style="1" customWidth="1"/>
    <col min="2057" max="2057" width="18.140625" style="1" customWidth="1"/>
    <col min="2058" max="2067" width="0" style="1" hidden="1" customWidth="1"/>
    <col min="2068" max="2304" width="11.42578125" style="1"/>
    <col min="2305" max="2305" width="4.42578125" style="1" customWidth="1"/>
    <col min="2306" max="2306" width="54.140625" style="1" customWidth="1"/>
    <col min="2307" max="2307" width="15.42578125" style="1" customWidth="1"/>
    <col min="2308" max="2312" width="12.28515625" style="1" customWidth="1"/>
    <col min="2313" max="2313" width="18.140625" style="1" customWidth="1"/>
    <col min="2314" max="2323" width="0" style="1" hidden="1" customWidth="1"/>
    <col min="2324" max="2560" width="11.42578125" style="1"/>
    <col min="2561" max="2561" width="4.42578125" style="1" customWidth="1"/>
    <col min="2562" max="2562" width="54.140625" style="1" customWidth="1"/>
    <col min="2563" max="2563" width="15.42578125" style="1" customWidth="1"/>
    <col min="2564" max="2568" width="12.28515625" style="1" customWidth="1"/>
    <col min="2569" max="2569" width="18.140625" style="1" customWidth="1"/>
    <col min="2570" max="2579" width="0" style="1" hidden="1" customWidth="1"/>
    <col min="2580" max="2816" width="11.42578125" style="1"/>
    <col min="2817" max="2817" width="4.42578125" style="1" customWidth="1"/>
    <col min="2818" max="2818" width="54.140625" style="1" customWidth="1"/>
    <col min="2819" max="2819" width="15.42578125" style="1" customWidth="1"/>
    <col min="2820" max="2824" width="12.28515625" style="1" customWidth="1"/>
    <col min="2825" max="2825" width="18.140625" style="1" customWidth="1"/>
    <col min="2826" max="2835" width="0" style="1" hidden="1" customWidth="1"/>
    <col min="2836" max="3072" width="11.42578125" style="1"/>
    <col min="3073" max="3073" width="4.42578125" style="1" customWidth="1"/>
    <col min="3074" max="3074" width="54.140625" style="1" customWidth="1"/>
    <col min="3075" max="3075" width="15.42578125" style="1" customWidth="1"/>
    <col min="3076" max="3080" width="12.28515625" style="1" customWidth="1"/>
    <col min="3081" max="3081" width="18.140625" style="1" customWidth="1"/>
    <col min="3082" max="3091" width="0" style="1" hidden="1" customWidth="1"/>
    <col min="3092" max="3328" width="11.42578125" style="1"/>
    <col min="3329" max="3329" width="4.42578125" style="1" customWidth="1"/>
    <col min="3330" max="3330" width="54.140625" style="1" customWidth="1"/>
    <col min="3331" max="3331" width="15.42578125" style="1" customWidth="1"/>
    <col min="3332" max="3336" width="12.28515625" style="1" customWidth="1"/>
    <col min="3337" max="3337" width="18.140625" style="1" customWidth="1"/>
    <col min="3338" max="3347" width="0" style="1" hidden="1" customWidth="1"/>
    <col min="3348" max="3584" width="11.42578125" style="1"/>
    <col min="3585" max="3585" width="4.42578125" style="1" customWidth="1"/>
    <col min="3586" max="3586" width="54.140625" style="1" customWidth="1"/>
    <col min="3587" max="3587" width="15.42578125" style="1" customWidth="1"/>
    <col min="3588" max="3592" width="12.28515625" style="1" customWidth="1"/>
    <col min="3593" max="3593" width="18.140625" style="1" customWidth="1"/>
    <col min="3594" max="3603" width="0" style="1" hidden="1" customWidth="1"/>
    <col min="3604" max="3840" width="11.42578125" style="1"/>
    <col min="3841" max="3841" width="4.42578125" style="1" customWidth="1"/>
    <col min="3842" max="3842" width="54.140625" style="1" customWidth="1"/>
    <col min="3843" max="3843" width="15.42578125" style="1" customWidth="1"/>
    <col min="3844" max="3848" width="12.28515625" style="1" customWidth="1"/>
    <col min="3849" max="3849" width="18.140625" style="1" customWidth="1"/>
    <col min="3850" max="3859" width="0" style="1" hidden="1" customWidth="1"/>
    <col min="3860" max="4096" width="11.42578125" style="1"/>
    <col min="4097" max="4097" width="4.42578125" style="1" customWidth="1"/>
    <col min="4098" max="4098" width="54.140625" style="1" customWidth="1"/>
    <col min="4099" max="4099" width="15.42578125" style="1" customWidth="1"/>
    <col min="4100" max="4104" width="12.28515625" style="1" customWidth="1"/>
    <col min="4105" max="4105" width="18.140625" style="1" customWidth="1"/>
    <col min="4106" max="4115" width="0" style="1" hidden="1" customWidth="1"/>
    <col min="4116" max="4352" width="11.42578125" style="1"/>
    <col min="4353" max="4353" width="4.42578125" style="1" customWidth="1"/>
    <col min="4354" max="4354" width="54.140625" style="1" customWidth="1"/>
    <col min="4355" max="4355" width="15.42578125" style="1" customWidth="1"/>
    <col min="4356" max="4360" width="12.28515625" style="1" customWidth="1"/>
    <col min="4361" max="4361" width="18.140625" style="1" customWidth="1"/>
    <col min="4362" max="4371" width="0" style="1" hidden="1" customWidth="1"/>
    <col min="4372" max="4608" width="11.42578125" style="1"/>
    <col min="4609" max="4609" width="4.42578125" style="1" customWidth="1"/>
    <col min="4610" max="4610" width="54.140625" style="1" customWidth="1"/>
    <col min="4611" max="4611" width="15.42578125" style="1" customWidth="1"/>
    <col min="4612" max="4616" width="12.28515625" style="1" customWidth="1"/>
    <col min="4617" max="4617" width="18.140625" style="1" customWidth="1"/>
    <col min="4618" max="4627" width="0" style="1" hidden="1" customWidth="1"/>
    <col min="4628" max="4864" width="11.42578125" style="1"/>
    <col min="4865" max="4865" width="4.42578125" style="1" customWidth="1"/>
    <col min="4866" max="4866" width="54.140625" style="1" customWidth="1"/>
    <col min="4867" max="4867" width="15.42578125" style="1" customWidth="1"/>
    <col min="4868" max="4872" width="12.28515625" style="1" customWidth="1"/>
    <col min="4873" max="4873" width="18.140625" style="1" customWidth="1"/>
    <col min="4874" max="4883" width="0" style="1" hidden="1" customWidth="1"/>
    <col min="4884" max="5120" width="11.42578125" style="1"/>
    <col min="5121" max="5121" width="4.42578125" style="1" customWidth="1"/>
    <col min="5122" max="5122" width="54.140625" style="1" customWidth="1"/>
    <col min="5123" max="5123" width="15.42578125" style="1" customWidth="1"/>
    <col min="5124" max="5128" width="12.28515625" style="1" customWidth="1"/>
    <col min="5129" max="5129" width="18.140625" style="1" customWidth="1"/>
    <col min="5130" max="5139" width="0" style="1" hidden="1" customWidth="1"/>
    <col min="5140" max="5376" width="11.42578125" style="1"/>
    <col min="5377" max="5377" width="4.42578125" style="1" customWidth="1"/>
    <col min="5378" max="5378" width="54.140625" style="1" customWidth="1"/>
    <col min="5379" max="5379" width="15.42578125" style="1" customWidth="1"/>
    <col min="5380" max="5384" width="12.28515625" style="1" customWidth="1"/>
    <col min="5385" max="5385" width="18.140625" style="1" customWidth="1"/>
    <col min="5386" max="5395" width="0" style="1" hidden="1" customWidth="1"/>
    <col min="5396" max="5632" width="11.42578125" style="1"/>
    <col min="5633" max="5633" width="4.42578125" style="1" customWidth="1"/>
    <col min="5634" max="5634" width="54.140625" style="1" customWidth="1"/>
    <col min="5635" max="5635" width="15.42578125" style="1" customWidth="1"/>
    <col min="5636" max="5640" width="12.28515625" style="1" customWidth="1"/>
    <col min="5641" max="5641" width="18.140625" style="1" customWidth="1"/>
    <col min="5642" max="5651" width="0" style="1" hidden="1" customWidth="1"/>
    <col min="5652" max="5888" width="11.42578125" style="1"/>
    <col min="5889" max="5889" width="4.42578125" style="1" customWidth="1"/>
    <col min="5890" max="5890" width="54.140625" style="1" customWidth="1"/>
    <col min="5891" max="5891" width="15.42578125" style="1" customWidth="1"/>
    <col min="5892" max="5896" width="12.28515625" style="1" customWidth="1"/>
    <col min="5897" max="5897" width="18.140625" style="1" customWidth="1"/>
    <col min="5898" max="5907" width="0" style="1" hidden="1" customWidth="1"/>
    <col min="5908" max="6144" width="11.42578125" style="1"/>
    <col min="6145" max="6145" width="4.42578125" style="1" customWidth="1"/>
    <col min="6146" max="6146" width="54.140625" style="1" customWidth="1"/>
    <col min="6147" max="6147" width="15.42578125" style="1" customWidth="1"/>
    <col min="6148" max="6152" width="12.28515625" style="1" customWidth="1"/>
    <col min="6153" max="6153" width="18.140625" style="1" customWidth="1"/>
    <col min="6154" max="6163" width="0" style="1" hidden="1" customWidth="1"/>
    <col min="6164" max="6400" width="11.42578125" style="1"/>
    <col min="6401" max="6401" width="4.42578125" style="1" customWidth="1"/>
    <col min="6402" max="6402" width="54.140625" style="1" customWidth="1"/>
    <col min="6403" max="6403" width="15.42578125" style="1" customWidth="1"/>
    <col min="6404" max="6408" width="12.28515625" style="1" customWidth="1"/>
    <col min="6409" max="6409" width="18.140625" style="1" customWidth="1"/>
    <col min="6410" max="6419" width="0" style="1" hidden="1" customWidth="1"/>
    <col min="6420" max="6656" width="11.42578125" style="1"/>
    <col min="6657" max="6657" width="4.42578125" style="1" customWidth="1"/>
    <col min="6658" max="6658" width="54.140625" style="1" customWidth="1"/>
    <col min="6659" max="6659" width="15.42578125" style="1" customWidth="1"/>
    <col min="6660" max="6664" width="12.28515625" style="1" customWidth="1"/>
    <col min="6665" max="6665" width="18.140625" style="1" customWidth="1"/>
    <col min="6666" max="6675" width="0" style="1" hidden="1" customWidth="1"/>
    <col min="6676" max="6912" width="11.42578125" style="1"/>
    <col min="6913" max="6913" width="4.42578125" style="1" customWidth="1"/>
    <col min="6914" max="6914" width="54.140625" style="1" customWidth="1"/>
    <col min="6915" max="6915" width="15.42578125" style="1" customWidth="1"/>
    <col min="6916" max="6920" width="12.28515625" style="1" customWidth="1"/>
    <col min="6921" max="6921" width="18.140625" style="1" customWidth="1"/>
    <col min="6922" max="6931" width="0" style="1" hidden="1" customWidth="1"/>
    <col min="6932" max="7168" width="11.42578125" style="1"/>
    <col min="7169" max="7169" width="4.42578125" style="1" customWidth="1"/>
    <col min="7170" max="7170" width="54.140625" style="1" customWidth="1"/>
    <col min="7171" max="7171" width="15.42578125" style="1" customWidth="1"/>
    <col min="7172" max="7176" width="12.28515625" style="1" customWidth="1"/>
    <col min="7177" max="7177" width="18.140625" style="1" customWidth="1"/>
    <col min="7178" max="7187" width="0" style="1" hidden="1" customWidth="1"/>
    <col min="7188" max="7424" width="11.42578125" style="1"/>
    <col min="7425" max="7425" width="4.42578125" style="1" customWidth="1"/>
    <col min="7426" max="7426" width="54.140625" style="1" customWidth="1"/>
    <col min="7427" max="7427" width="15.42578125" style="1" customWidth="1"/>
    <col min="7428" max="7432" width="12.28515625" style="1" customWidth="1"/>
    <col min="7433" max="7433" width="18.140625" style="1" customWidth="1"/>
    <col min="7434" max="7443" width="0" style="1" hidden="1" customWidth="1"/>
    <col min="7444" max="7680" width="11.42578125" style="1"/>
    <col min="7681" max="7681" width="4.42578125" style="1" customWidth="1"/>
    <col min="7682" max="7682" width="54.140625" style="1" customWidth="1"/>
    <col min="7683" max="7683" width="15.42578125" style="1" customWidth="1"/>
    <col min="7684" max="7688" width="12.28515625" style="1" customWidth="1"/>
    <col min="7689" max="7689" width="18.140625" style="1" customWidth="1"/>
    <col min="7690" max="7699" width="0" style="1" hidden="1" customWidth="1"/>
    <col min="7700" max="7936" width="11.42578125" style="1"/>
    <col min="7937" max="7937" width="4.42578125" style="1" customWidth="1"/>
    <col min="7938" max="7938" width="54.140625" style="1" customWidth="1"/>
    <col min="7939" max="7939" width="15.42578125" style="1" customWidth="1"/>
    <col min="7940" max="7944" width="12.28515625" style="1" customWidth="1"/>
    <col min="7945" max="7945" width="18.140625" style="1" customWidth="1"/>
    <col min="7946" max="7955" width="0" style="1" hidden="1" customWidth="1"/>
    <col min="7956" max="8192" width="11.42578125" style="1"/>
    <col min="8193" max="8193" width="4.42578125" style="1" customWidth="1"/>
    <col min="8194" max="8194" width="54.140625" style="1" customWidth="1"/>
    <col min="8195" max="8195" width="15.42578125" style="1" customWidth="1"/>
    <col min="8196" max="8200" width="12.28515625" style="1" customWidth="1"/>
    <col min="8201" max="8201" width="18.140625" style="1" customWidth="1"/>
    <col min="8202" max="8211" width="0" style="1" hidden="1" customWidth="1"/>
    <col min="8212" max="8448" width="11.42578125" style="1"/>
    <col min="8449" max="8449" width="4.42578125" style="1" customWidth="1"/>
    <col min="8450" max="8450" width="54.140625" style="1" customWidth="1"/>
    <col min="8451" max="8451" width="15.42578125" style="1" customWidth="1"/>
    <col min="8452" max="8456" width="12.28515625" style="1" customWidth="1"/>
    <col min="8457" max="8457" width="18.140625" style="1" customWidth="1"/>
    <col min="8458" max="8467" width="0" style="1" hidden="1" customWidth="1"/>
    <col min="8468" max="8704" width="11.42578125" style="1"/>
    <col min="8705" max="8705" width="4.42578125" style="1" customWidth="1"/>
    <col min="8706" max="8706" width="54.140625" style="1" customWidth="1"/>
    <col min="8707" max="8707" width="15.42578125" style="1" customWidth="1"/>
    <col min="8708" max="8712" width="12.28515625" style="1" customWidth="1"/>
    <col min="8713" max="8713" width="18.140625" style="1" customWidth="1"/>
    <col min="8714" max="8723" width="0" style="1" hidden="1" customWidth="1"/>
    <col min="8724" max="8960" width="11.42578125" style="1"/>
    <col min="8961" max="8961" width="4.42578125" style="1" customWidth="1"/>
    <col min="8962" max="8962" width="54.140625" style="1" customWidth="1"/>
    <col min="8963" max="8963" width="15.42578125" style="1" customWidth="1"/>
    <col min="8964" max="8968" width="12.28515625" style="1" customWidth="1"/>
    <col min="8969" max="8969" width="18.140625" style="1" customWidth="1"/>
    <col min="8970" max="8979" width="0" style="1" hidden="1" customWidth="1"/>
    <col min="8980" max="9216" width="11.42578125" style="1"/>
    <col min="9217" max="9217" width="4.42578125" style="1" customWidth="1"/>
    <col min="9218" max="9218" width="54.140625" style="1" customWidth="1"/>
    <col min="9219" max="9219" width="15.42578125" style="1" customWidth="1"/>
    <col min="9220" max="9224" width="12.28515625" style="1" customWidth="1"/>
    <col min="9225" max="9225" width="18.140625" style="1" customWidth="1"/>
    <col min="9226" max="9235" width="0" style="1" hidden="1" customWidth="1"/>
    <col min="9236" max="9472" width="11.42578125" style="1"/>
    <col min="9473" max="9473" width="4.42578125" style="1" customWidth="1"/>
    <col min="9474" max="9474" width="54.140625" style="1" customWidth="1"/>
    <col min="9475" max="9475" width="15.42578125" style="1" customWidth="1"/>
    <col min="9476" max="9480" width="12.28515625" style="1" customWidth="1"/>
    <col min="9481" max="9481" width="18.140625" style="1" customWidth="1"/>
    <col min="9482" max="9491" width="0" style="1" hidden="1" customWidth="1"/>
    <col min="9492" max="9728" width="11.42578125" style="1"/>
    <col min="9729" max="9729" width="4.42578125" style="1" customWidth="1"/>
    <col min="9730" max="9730" width="54.140625" style="1" customWidth="1"/>
    <col min="9731" max="9731" width="15.42578125" style="1" customWidth="1"/>
    <col min="9732" max="9736" width="12.28515625" style="1" customWidth="1"/>
    <col min="9737" max="9737" width="18.140625" style="1" customWidth="1"/>
    <col min="9738" max="9747" width="0" style="1" hidden="1" customWidth="1"/>
    <col min="9748" max="9984" width="11.42578125" style="1"/>
    <col min="9985" max="9985" width="4.42578125" style="1" customWidth="1"/>
    <col min="9986" max="9986" width="54.140625" style="1" customWidth="1"/>
    <col min="9987" max="9987" width="15.42578125" style="1" customWidth="1"/>
    <col min="9988" max="9992" width="12.28515625" style="1" customWidth="1"/>
    <col min="9993" max="9993" width="18.140625" style="1" customWidth="1"/>
    <col min="9994" max="10003" width="0" style="1" hidden="1" customWidth="1"/>
    <col min="10004" max="10240" width="11.42578125" style="1"/>
    <col min="10241" max="10241" width="4.42578125" style="1" customWidth="1"/>
    <col min="10242" max="10242" width="54.140625" style="1" customWidth="1"/>
    <col min="10243" max="10243" width="15.42578125" style="1" customWidth="1"/>
    <col min="10244" max="10248" width="12.28515625" style="1" customWidth="1"/>
    <col min="10249" max="10249" width="18.140625" style="1" customWidth="1"/>
    <col min="10250" max="10259" width="0" style="1" hidden="1" customWidth="1"/>
    <col min="10260" max="10496" width="11.42578125" style="1"/>
    <col min="10497" max="10497" width="4.42578125" style="1" customWidth="1"/>
    <col min="10498" max="10498" width="54.140625" style="1" customWidth="1"/>
    <col min="10499" max="10499" width="15.42578125" style="1" customWidth="1"/>
    <col min="10500" max="10504" width="12.28515625" style="1" customWidth="1"/>
    <col min="10505" max="10505" width="18.140625" style="1" customWidth="1"/>
    <col min="10506" max="10515" width="0" style="1" hidden="1" customWidth="1"/>
    <col min="10516" max="10752" width="11.42578125" style="1"/>
    <col min="10753" max="10753" width="4.42578125" style="1" customWidth="1"/>
    <col min="10754" max="10754" width="54.140625" style="1" customWidth="1"/>
    <col min="10755" max="10755" width="15.42578125" style="1" customWidth="1"/>
    <col min="10756" max="10760" width="12.28515625" style="1" customWidth="1"/>
    <col min="10761" max="10761" width="18.140625" style="1" customWidth="1"/>
    <col min="10762" max="10771" width="0" style="1" hidden="1" customWidth="1"/>
    <col min="10772" max="11008" width="11.42578125" style="1"/>
    <col min="11009" max="11009" width="4.42578125" style="1" customWidth="1"/>
    <col min="11010" max="11010" width="54.140625" style="1" customWidth="1"/>
    <col min="11011" max="11011" width="15.42578125" style="1" customWidth="1"/>
    <col min="11012" max="11016" width="12.28515625" style="1" customWidth="1"/>
    <col min="11017" max="11017" width="18.140625" style="1" customWidth="1"/>
    <col min="11018" max="11027" width="0" style="1" hidden="1" customWidth="1"/>
    <col min="11028" max="11264" width="11.42578125" style="1"/>
    <col min="11265" max="11265" width="4.42578125" style="1" customWidth="1"/>
    <col min="11266" max="11266" width="54.140625" style="1" customWidth="1"/>
    <col min="11267" max="11267" width="15.42578125" style="1" customWidth="1"/>
    <col min="11268" max="11272" width="12.28515625" style="1" customWidth="1"/>
    <col min="11273" max="11273" width="18.140625" style="1" customWidth="1"/>
    <col min="11274" max="11283" width="0" style="1" hidden="1" customWidth="1"/>
    <col min="11284" max="11520" width="11.42578125" style="1"/>
    <col min="11521" max="11521" width="4.42578125" style="1" customWidth="1"/>
    <col min="11522" max="11522" width="54.140625" style="1" customWidth="1"/>
    <col min="11523" max="11523" width="15.42578125" style="1" customWidth="1"/>
    <col min="11524" max="11528" width="12.28515625" style="1" customWidth="1"/>
    <col min="11529" max="11529" width="18.140625" style="1" customWidth="1"/>
    <col min="11530" max="11539" width="0" style="1" hidden="1" customWidth="1"/>
    <col min="11540" max="11776" width="11.42578125" style="1"/>
    <col min="11777" max="11777" width="4.42578125" style="1" customWidth="1"/>
    <col min="11778" max="11778" width="54.140625" style="1" customWidth="1"/>
    <col min="11779" max="11779" width="15.42578125" style="1" customWidth="1"/>
    <col min="11780" max="11784" width="12.28515625" style="1" customWidth="1"/>
    <col min="11785" max="11785" width="18.140625" style="1" customWidth="1"/>
    <col min="11786" max="11795" width="0" style="1" hidden="1" customWidth="1"/>
    <col min="11796" max="12032" width="11.42578125" style="1"/>
    <col min="12033" max="12033" width="4.42578125" style="1" customWidth="1"/>
    <col min="12034" max="12034" width="54.140625" style="1" customWidth="1"/>
    <col min="12035" max="12035" width="15.42578125" style="1" customWidth="1"/>
    <col min="12036" max="12040" width="12.28515625" style="1" customWidth="1"/>
    <col min="12041" max="12041" width="18.140625" style="1" customWidth="1"/>
    <col min="12042" max="12051" width="0" style="1" hidden="1" customWidth="1"/>
    <col min="12052" max="12288" width="11.42578125" style="1"/>
    <col min="12289" max="12289" width="4.42578125" style="1" customWidth="1"/>
    <col min="12290" max="12290" width="54.140625" style="1" customWidth="1"/>
    <col min="12291" max="12291" width="15.42578125" style="1" customWidth="1"/>
    <col min="12292" max="12296" width="12.28515625" style="1" customWidth="1"/>
    <col min="12297" max="12297" width="18.140625" style="1" customWidth="1"/>
    <col min="12298" max="12307" width="0" style="1" hidden="1" customWidth="1"/>
    <col min="12308" max="12544" width="11.42578125" style="1"/>
    <col min="12545" max="12545" width="4.42578125" style="1" customWidth="1"/>
    <col min="12546" max="12546" width="54.140625" style="1" customWidth="1"/>
    <col min="12547" max="12547" width="15.42578125" style="1" customWidth="1"/>
    <col min="12548" max="12552" width="12.28515625" style="1" customWidth="1"/>
    <col min="12553" max="12553" width="18.140625" style="1" customWidth="1"/>
    <col min="12554" max="12563" width="0" style="1" hidden="1" customWidth="1"/>
    <col min="12564" max="12800" width="11.42578125" style="1"/>
    <col min="12801" max="12801" width="4.42578125" style="1" customWidth="1"/>
    <col min="12802" max="12802" width="54.140625" style="1" customWidth="1"/>
    <col min="12803" max="12803" width="15.42578125" style="1" customWidth="1"/>
    <col min="12804" max="12808" width="12.28515625" style="1" customWidth="1"/>
    <col min="12809" max="12809" width="18.140625" style="1" customWidth="1"/>
    <col min="12810" max="12819" width="0" style="1" hidden="1" customWidth="1"/>
    <col min="12820" max="13056" width="11.42578125" style="1"/>
    <col min="13057" max="13057" width="4.42578125" style="1" customWidth="1"/>
    <col min="13058" max="13058" width="54.140625" style="1" customWidth="1"/>
    <col min="13059" max="13059" width="15.42578125" style="1" customWidth="1"/>
    <col min="13060" max="13064" width="12.28515625" style="1" customWidth="1"/>
    <col min="13065" max="13065" width="18.140625" style="1" customWidth="1"/>
    <col min="13066" max="13075" width="0" style="1" hidden="1" customWidth="1"/>
    <col min="13076" max="13312" width="11.42578125" style="1"/>
    <col min="13313" max="13313" width="4.42578125" style="1" customWidth="1"/>
    <col min="13314" max="13314" width="54.140625" style="1" customWidth="1"/>
    <col min="13315" max="13315" width="15.42578125" style="1" customWidth="1"/>
    <col min="13316" max="13320" width="12.28515625" style="1" customWidth="1"/>
    <col min="13321" max="13321" width="18.140625" style="1" customWidth="1"/>
    <col min="13322" max="13331" width="0" style="1" hidden="1" customWidth="1"/>
    <col min="13332" max="13568" width="11.42578125" style="1"/>
    <col min="13569" max="13569" width="4.42578125" style="1" customWidth="1"/>
    <col min="13570" max="13570" width="54.140625" style="1" customWidth="1"/>
    <col min="13571" max="13571" width="15.42578125" style="1" customWidth="1"/>
    <col min="13572" max="13576" width="12.28515625" style="1" customWidth="1"/>
    <col min="13577" max="13577" width="18.140625" style="1" customWidth="1"/>
    <col min="13578" max="13587" width="0" style="1" hidden="1" customWidth="1"/>
    <col min="13588" max="13824" width="11.42578125" style="1"/>
    <col min="13825" max="13825" width="4.42578125" style="1" customWidth="1"/>
    <col min="13826" max="13826" width="54.140625" style="1" customWidth="1"/>
    <col min="13827" max="13827" width="15.42578125" style="1" customWidth="1"/>
    <col min="13828" max="13832" width="12.28515625" style="1" customWidth="1"/>
    <col min="13833" max="13833" width="18.140625" style="1" customWidth="1"/>
    <col min="13834" max="13843" width="0" style="1" hidden="1" customWidth="1"/>
    <col min="13844" max="14080" width="11.42578125" style="1"/>
    <col min="14081" max="14081" width="4.42578125" style="1" customWidth="1"/>
    <col min="14082" max="14082" width="54.140625" style="1" customWidth="1"/>
    <col min="14083" max="14083" width="15.42578125" style="1" customWidth="1"/>
    <col min="14084" max="14088" width="12.28515625" style="1" customWidth="1"/>
    <col min="14089" max="14089" width="18.140625" style="1" customWidth="1"/>
    <col min="14090" max="14099" width="0" style="1" hidden="1" customWidth="1"/>
    <col min="14100" max="14336" width="11.42578125" style="1"/>
    <col min="14337" max="14337" width="4.42578125" style="1" customWidth="1"/>
    <col min="14338" max="14338" width="54.140625" style="1" customWidth="1"/>
    <col min="14339" max="14339" width="15.42578125" style="1" customWidth="1"/>
    <col min="14340" max="14344" width="12.28515625" style="1" customWidth="1"/>
    <col min="14345" max="14345" width="18.140625" style="1" customWidth="1"/>
    <col min="14346" max="14355" width="0" style="1" hidden="1" customWidth="1"/>
    <col min="14356" max="14592" width="11.42578125" style="1"/>
    <col min="14593" max="14593" width="4.42578125" style="1" customWidth="1"/>
    <col min="14594" max="14594" width="54.140625" style="1" customWidth="1"/>
    <col min="14595" max="14595" width="15.42578125" style="1" customWidth="1"/>
    <col min="14596" max="14600" width="12.28515625" style="1" customWidth="1"/>
    <col min="14601" max="14601" width="18.140625" style="1" customWidth="1"/>
    <col min="14602" max="14611" width="0" style="1" hidden="1" customWidth="1"/>
    <col min="14612" max="14848" width="11.42578125" style="1"/>
    <col min="14849" max="14849" width="4.42578125" style="1" customWidth="1"/>
    <col min="14850" max="14850" width="54.140625" style="1" customWidth="1"/>
    <col min="14851" max="14851" width="15.42578125" style="1" customWidth="1"/>
    <col min="14852" max="14856" width="12.28515625" style="1" customWidth="1"/>
    <col min="14857" max="14857" width="18.140625" style="1" customWidth="1"/>
    <col min="14858" max="14867" width="0" style="1" hidden="1" customWidth="1"/>
    <col min="14868" max="15104" width="11.42578125" style="1"/>
    <col min="15105" max="15105" width="4.42578125" style="1" customWidth="1"/>
    <col min="15106" max="15106" width="54.140625" style="1" customWidth="1"/>
    <col min="15107" max="15107" width="15.42578125" style="1" customWidth="1"/>
    <col min="15108" max="15112" width="12.28515625" style="1" customWidth="1"/>
    <col min="15113" max="15113" width="18.140625" style="1" customWidth="1"/>
    <col min="15114" max="15123" width="0" style="1" hidden="1" customWidth="1"/>
    <col min="15124" max="15360" width="11.42578125" style="1"/>
    <col min="15361" max="15361" width="4.42578125" style="1" customWidth="1"/>
    <col min="15362" max="15362" width="54.140625" style="1" customWidth="1"/>
    <col min="15363" max="15363" width="15.42578125" style="1" customWidth="1"/>
    <col min="15364" max="15368" width="12.28515625" style="1" customWidth="1"/>
    <col min="15369" max="15369" width="18.140625" style="1" customWidth="1"/>
    <col min="15370" max="15379" width="0" style="1" hidden="1" customWidth="1"/>
    <col min="15380" max="15616" width="11.42578125" style="1"/>
    <col min="15617" max="15617" width="4.42578125" style="1" customWidth="1"/>
    <col min="15618" max="15618" width="54.140625" style="1" customWidth="1"/>
    <col min="15619" max="15619" width="15.42578125" style="1" customWidth="1"/>
    <col min="15620" max="15624" width="12.28515625" style="1" customWidth="1"/>
    <col min="15625" max="15625" width="18.140625" style="1" customWidth="1"/>
    <col min="15626" max="15635" width="0" style="1" hidden="1" customWidth="1"/>
    <col min="15636" max="15872" width="11.42578125" style="1"/>
    <col min="15873" max="15873" width="4.42578125" style="1" customWidth="1"/>
    <col min="15874" max="15874" width="54.140625" style="1" customWidth="1"/>
    <col min="15875" max="15875" width="15.42578125" style="1" customWidth="1"/>
    <col min="15876" max="15880" width="12.28515625" style="1" customWidth="1"/>
    <col min="15881" max="15881" width="18.140625" style="1" customWidth="1"/>
    <col min="15882" max="15891" width="0" style="1" hidden="1" customWidth="1"/>
    <col min="15892" max="16128" width="11.42578125" style="1"/>
    <col min="16129" max="16129" width="4.42578125" style="1" customWidth="1"/>
    <col min="16130" max="16130" width="54.140625" style="1" customWidth="1"/>
    <col min="16131" max="16131" width="15.42578125" style="1" customWidth="1"/>
    <col min="16132" max="16136" width="12.28515625" style="1" customWidth="1"/>
    <col min="16137" max="16137" width="18.140625" style="1" customWidth="1"/>
    <col min="16138" max="16147" width="0" style="1" hidden="1" customWidth="1"/>
    <col min="16148" max="16384" width="11.42578125" style="1"/>
  </cols>
  <sheetData>
    <row r="1" spans="2:17" ht="13.5" thickBot="1" x14ac:dyDescent="0.25"/>
    <row r="2" spans="2:17" x14ac:dyDescent="0.2">
      <c r="B2" s="3" t="s">
        <v>454</v>
      </c>
      <c r="C2" s="4"/>
      <c r="D2" s="4"/>
      <c r="E2" s="4"/>
      <c r="F2" s="4"/>
      <c r="G2" s="4"/>
      <c r="H2" s="5"/>
      <c r="L2" s="211"/>
    </row>
    <row r="3" spans="2:17" x14ac:dyDescent="0.2">
      <c r="B3" s="71" t="s">
        <v>455</v>
      </c>
      <c r="C3" s="72"/>
      <c r="D3" s="72"/>
      <c r="E3" s="72"/>
      <c r="F3" s="72"/>
      <c r="G3" s="72"/>
      <c r="H3" s="73"/>
      <c r="J3" s="212"/>
      <c r="L3" s="211"/>
    </row>
    <row r="4" spans="2:17" x14ac:dyDescent="0.2">
      <c r="B4" s="71" t="s">
        <v>456</v>
      </c>
      <c r="C4" s="72"/>
      <c r="D4" s="72"/>
      <c r="E4" s="72"/>
      <c r="F4" s="72"/>
      <c r="G4" s="72"/>
      <c r="H4" s="73"/>
      <c r="L4" s="211"/>
    </row>
    <row r="5" spans="2:17" x14ac:dyDescent="0.2">
      <c r="B5" s="71" t="s">
        <v>3</v>
      </c>
      <c r="C5" s="72"/>
      <c r="D5" s="72"/>
      <c r="E5" s="72"/>
      <c r="F5" s="72"/>
      <c r="G5" s="72"/>
      <c r="H5" s="73"/>
      <c r="J5" s="211"/>
      <c r="L5" s="211"/>
    </row>
    <row r="6" spans="2:17" ht="13.5" thickBot="1" x14ac:dyDescent="0.25">
      <c r="B6" s="74" t="s">
        <v>457</v>
      </c>
      <c r="C6" s="75"/>
      <c r="D6" s="75"/>
      <c r="E6" s="75"/>
      <c r="F6" s="75"/>
      <c r="G6" s="75"/>
      <c r="H6" s="76"/>
    </row>
    <row r="7" spans="2:17" x14ac:dyDescent="0.2">
      <c r="B7" s="126" t="s">
        <v>458</v>
      </c>
      <c r="C7" s="80" t="s">
        <v>459</v>
      </c>
      <c r="D7" s="80" t="s">
        <v>460</v>
      </c>
      <c r="E7" s="80" t="s">
        <v>461</v>
      </c>
      <c r="F7" s="80" t="s">
        <v>462</v>
      </c>
      <c r="G7" s="80" t="s">
        <v>463</v>
      </c>
      <c r="H7" s="80" t="s">
        <v>464</v>
      </c>
    </row>
    <row r="8" spans="2:17" ht="15" customHeight="1" x14ac:dyDescent="0.2">
      <c r="B8" s="128"/>
      <c r="C8" s="188"/>
      <c r="D8" s="188"/>
      <c r="E8" s="188"/>
      <c r="F8" s="188"/>
      <c r="G8" s="188"/>
      <c r="H8" s="188"/>
    </row>
    <row r="9" spans="2:17" ht="15" customHeight="1" x14ac:dyDescent="0.2">
      <c r="B9" s="128"/>
      <c r="C9" s="188"/>
      <c r="D9" s="188"/>
      <c r="E9" s="188"/>
      <c r="F9" s="188"/>
      <c r="G9" s="188"/>
      <c r="H9" s="188"/>
      <c r="K9" s="213" t="s">
        <v>465</v>
      </c>
    </row>
    <row r="10" spans="2:17" ht="13.5" thickBot="1" x14ac:dyDescent="0.25">
      <c r="B10" s="130"/>
      <c r="C10" s="214">
        <v>2021</v>
      </c>
      <c r="D10" s="214">
        <v>2022</v>
      </c>
      <c r="E10" s="214">
        <v>2023</v>
      </c>
      <c r="F10" s="214">
        <v>2024</v>
      </c>
      <c r="G10" s="214">
        <v>2025</v>
      </c>
      <c r="H10" s="214">
        <v>2026</v>
      </c>
    </row>
    <row r="11" spans="2:17" ht="25.5" x14ac:dyDescent="0.2">
      <c r="B11" s="215" t="s">
        <v>466</v>
      </c>
      <c r="C11" s="216">
        <v>26858547.964400001</v>
      </c>
      <c r="D11" s="216">
        <v>27719383.690568004</v>
      </c>
      <c r="E11" s="216">
        <v>29118574.10964464</v>
      </c>
      <c r="F11" s="216">
        <v>30608697.157351062</v>
      </c>
      <c r="G11" s="216">
        <v>32197632.021573354</v>
      </c>
      <c r="H11" s="216">
        <v>33894100.516168721</v>
      </c>
      <c r="J11" s="211"/>
    </row>
    <row r="12" spans="2:17" x14ac:dyDescent="0.2">
      <c r="B12" s="217" t="s">
        <v>467</v>
      </c>
      <c r="C12" s="218">
        <v>0</v>
      </c>
      <c r="D12" s="218">
        <v>0</v>
      </c>
      <c r="E12" s="218">
        <v>0</v>
      </c>
      <c r="F12" s="218">
        <v>0</v>
      </c>
      <c r="G12" s="218">
        <v>0</v>
      </c>
      <c r="H12" s="218">
        <v>0</v>
      </c>
      <c r="K12" s="219">
        <v>2018</v>
      </c>
      <c r="L12" s="2">
        <v>2019</v>
      </c>
      <c r="M12" s="2">
        <v>2020</v>
      </c>
      <c r="N12" s="2">
        <v>2021</v>
      </c>
      <c r="O12" s="2">
        <v>2022</v>
      </c>
      <c r="P12" s="1">
        <v>2023</v>
      </c>
      <c r="Q12" s="1">
        <v>2024</v>
      </c>
    </row>
    <row r="13" spans="2:17" x14ac:dyDescent="0.2">
      <c r="B13" s="217" t="s">
        <v>468</v>
      </c>
      <c r="C13" s="218">
        <v>0</v>
      </c>
      <c r="D13" s="218">
        <v>0</v>
      </c>
      <c r="E13" s="218">
        <v>0</v>
      </c>
      <c r="F13" s="218">
        <v>0</v>
      </c>
      <c r="G13" s="218">
        <v>0</v>
      </c>
      <c r="H13" s="218">
        <v>0</v>
      </c>
      <c r="J13" s="220" t="s">
        <v>469</v>
      </c>
      <c r="K13" s="221">
        <v>0</v>
      </c>
      <c r="L13" s="222">
        <v>94165.61</v>
      </c>
      <c r="M13" s="222">
        <f>+L16</f>
        <v>131831.85399999999</v>
      </c>
      <c r="N13" s="222">
        <f>+M16</f>
        <v>184564.5956</v>
      </c>
      <c r="O13" s="222">
        <f>+N16</f>
        <v>258390.43384000001</v>
      </c>
      <c r="P13" s="222">
        <f>+O16</f>
        <v>361746.60737600003</v>
      </c>
      <c r="Q13" s="222">
        <f>+P16</f>
        <v>506445.25032640004</v>
      </c>
    </row>
    <row r="14" spans="2:17" x14ac:dyDescent="0.2">
      <c r="B14" s="217" t="s">
        <v>470</v>
      </c>
      <c r="C14" s="218">
        <v>0</v>
      </c>
      <c r="D14" s="218">
        <v>0</v>
      </c>
      <c r="E14" s="218">
        <v>0</v>
      </c>
      <c r="F14" s="218">
        <v>0</v>
      </c>
      <c r="G14" s="218">
        <v>0</v>
      </c>
      <c r="H14" s="218">
        <v>0</v>
      </c>
      <c r="K14" s="210">
        <v>0.4</v>
      </c>
      <c r="L14" s="206">
        <v>0.4</v>
      </c>
      <c r="M14" s="206">
        <v>0.4</v>
      </c>
      <c r="N14" s="206">
        <v>0.4</v>
      </c>
      <c r="O14" s="206">
        <v>0.4</v>
      </c>
      <c r="P14" s="206">
        <v>0.4</v>
      </c>
      <c r="Q14" s="1">
        <v>0.4</v>
      </c>
    </row>
    <row r="15" spans="2:17" x14ac:dyDescent="0.2">
      <c r="B15" s="217" t="s">
        <v>471</v>
      </c>
      <c r="C15" s="218">
        <v>0</v>
      </c>
      <c r="D15" s="218">
        <v>0</v>
      </c>
      <c r="E15" s="218">
        <v>0</v>
      </c>
      <c r="F15" s="218">
        <v>0</v>
      </c>
      <c r="G15" s="218">
        <v>0</v>
      </c>
      <c r="H15" s="218">
        <v>0</v>
      </c>
      <c r="K15" s="221">
        <f t="shared" ref="K15:Q15" si="0">+K13*K14</f>
        <v>0</v>
      </c>
      <c r="L15" s="222">
        <f t="shared" si="0"/>
        <v>37666.243999999999</v>
      </c>
      <c r="M15" s="222">
        <f t="shared" si="0"/>
        <v>52732.741600000001</v>
      </c>
      <c r="N15" s="222">
        <f t="shared" si="0"/>
        <v>73825.838239999997</v>
      </c>
      <c r="O15" s="222">
        <f t="shared" si="0"/>
        <v>103356.17353600002</v>
      </c>
      <c r="P15" s="222">
        <f t="shared" si="0"/>
        <v>144698.64295040001</v>
      </c>
      <c r="Q15" s="222">
        <f t="shared" si="0"/>
        <v>202578.10013056002</v>
      </c>
    </row>
    <row r="16" spans="2:17" x14ac:dyDescent="0.2">
      <c r="B16" s="217" t="s">
        <v>472</v>
      </c>
      <c r="C16" s="218">
        <v>7271.8554000000004</v>
      </c>
      <c r="D16" s="218">
        <v>7417.2925080000005</v>
      </c>
      <c r="E16" s="218">
        <v>7713.9842083200001</v>
      </c>
      <c r="F16" s="218">
        <v>8022.5435766527999</v>
      </c>
      <c r="G16" s="218">
        <v>8343.4453197189123</v>
      </c>
      <c r="H16" s="218">
        <v>8677.1831325076691</v>
      </c>
      <c r="K16" s="223">
        <v>94165.61</v>
      </c>
      <c r="L16" s="224">
        <f t="shared" ref="L16:Q16" si="1">+L13+L15</f>
        <v>131831.85399999999</v>
      </c>
      <c r="M16" s="224">
        <f t="shared" si="1"/>
        <v>184564.5956</v>
      </c>
      <c r="N16" s="224">
        <f t="shared" si="1"/>
        <v>258390.43384000001</v>
      </c>
      <c r="O16" s="224">
        <f t="shared" si="1"/>
        <v>361746.60737600003</v>
      </c>
      <c r="P16" s="224">
        <f t="shared" si="1"/>
        <v>506445.25032640004</v>
      </c>
      <c r="Q16" s="224">
        <f t="shared" si="1"/>
        <v>709023.35045696003</v>
      </c>
    </row>
    <row r="17" spans="2:17" x14ac:dyDescent="0.2">
      <c r="B17" s="217" t="s">
        <v>473</v>
      </c>
      <c r="C17" s="218">
        <v>0</v>
      </c>
      <c r="D17" s="218">
        <v>0</v>
      </c>
      <c r="E17" s="218">
        <v>0</v>
      </c>
      <c r="F17" s="218">
        <v>0</v>
      </c>
      <c r="G17" s="218">
        <v>0</v>
      </c>
      <c r="H17" s="218">
        <v>0</v>
      </c>
      <c r="L17" s="206"/>
      <c r="M17" s="206"/>
      <c r="N17" s="206"/>
      <c r="O17" s="206"/>
      <c r="P17" s="206"/>
    </row>
    <row r="18" spans="2:17" x14ac:dyDescent="0.2">
      <c r="B18" s="217" t="s">
        <v>474</v>
      </c>
      <c r="C18" s="218">
        <v>1120.4802</v>
      </c>
      <c r="D18" s="218">
        <v>1142.8898039999999</v>
      </c>
      <c r="E18" s="218">
        <v>1600.0457256</v>
      </c>
      <c r="F18" s="218">
        <v>2240.0640158400001</v>
      </c>
      <c r="G18" s="218">
        <v>3136.0896221760004</v>
      </c>
      <c r="H18" s="218">
        <v>4390.5254710464005</v>
      </c>
    </row>
    <row r="19" spans="2:17" x14ac:dyDescent="0.2">
      <c r="B19" s="217" t="s">
        <v>475</v>
      </c>
      <c r="C19" s="218">
        <v>0</v>
      </c>
      <c r="D19" s="218">
        <v>0</v>
      </c>
      <c r="E19" s="218">
        <v>0</v>
      </c>
      <c r="F19" s="218">
        <v>0</v>
      </c>
      <c r="G19" s="218">
        <v>0</v>
      </c>
      <c r="H19" s="218">
        <v>0</v>
      </c>
      <c r="K19" s="223">
        <v>175960</v>
      </c>
      <c r="L19" s="225">
        <f t="shared" ref="L19:Q19" si="2">+K22</f>
        <v>175960</v>
      </c>
      <c r="M19" s="225">
        <f t="shared" si="2"/>
        <v>182998.39999999999</v>
      </c>
      <c r="N19" s="225">
        <f t="shared" si="2"/>
        <v>190318.33599999998</v>
      </c>
      <c r="O19" s="225">
        <f t="shared" si="2"/>
        <v>197931.06943999999</v>
      </c>
      <c r="P19" s="225">
        <f t="shared" si="2"/>
        <v>205848.3122176</v>
      </c>
      <c r="Q19" s="225">
        <f t="shared" si="2"/>
        <v>214082.24470630402</v>
      </c>
    </row>
    <row r="20" spans="2:17" x14ac:dyDescent="0.2">
      <c r="B20" s="217" t="s">
        <v>476</v>
      </c>
      <c r="C20" s="218">
        <v>0</v>
      </c>
      <c r="D20" s="218">
        <v>0</v>
      </c>
      <c r="E20" s="218">
        <v>0</v>
      </c>
      <c r="F20" s="218">
        <v>0</v>
      </c>
      <c r="G20" s="218">
        <v>0</v>
      </c>
      <c r="H20" s="218">
        <v>0</v>
      </c>
      <c r="K20" s="210">
        <v>0.04</v>
      </c>
      <c r="L20" s="206">
        <v>0.04</v>
      </c>
      <c r="M20" s="206">
        <v>0.04</v>
      </c>
      <c r="N20" s="206">
        <v>0.04</v>
      </c>
      <c r="O20" s="206">
        <v>0.04</v>
      </c>
      <c r="P20" s="206">
        <v>0.04</v>
      </c>
      <c r="Q20" s="1">
        <v>0.04</v>
      </c>
    </row>
    <row r="21" spans="2:17" x14ac:dyDescent="0.2">
      <c r="B21" s="217" t="s">
        <v>477</v>
      </c>
      <c r="C21" s="218">
        <v>26850155.628800001</v>
      </c>
      <c r="D21" s="218">
        <v>27710823.508256003</v>
      </c>
      <c r="E21" s="218">
        <v>29109260.079710722</v>
      </c>
      <c r="F21" s="218">
        <v>30598434.549758568</v>
      </c>
      <c r="G21" s="218">
        <v>32186152.48663146</v>
      </c>
      <c r="H21" s="218">
        <v>33881032.807565168</v>
      </c>
      <c r="L21" s="226">
        <f t="shared" ref="L21:Q21" si="3">+L19*L20</f>
        <v>7038.4000000000005</v>
      </c>
      <c r="M21" s="226">
        <f t="shared" si="3"/>
        <v>7319.9359999999997</v>
      </c>
      <c r="N21" s="226">
        <f t="shared" si="3"/>
        <v>7612.7334399999991</v>
      </c>
      <c r="O21" s="226">
        <f t="shared" si="3"/>
        <v>7917.2427775999995</v>
      </c>
      <c r="P21" s="226">
        <f t="shared" si="3"/>
        <v>8233.9324887040002</v>
      </c>
      <c r="Q21" s="226">
        <f t="shared" si="3"/>
        <v>8563.2897882521611</v>
      </c>
    </row>
    <row r="22" spans="2:17" x14ac:dyDescent="0.2">
      <c r="B22" s="217" t="s">
        <v>478</v>
      </c>
      <c r="C22" s="218">
        <v>0</v>
      </c>
      <c r="D22" s="218">
        <v>0</v>
      </c>
      <c r="E22" s="218">
        <v>0</v>
      </c>
      <c r="F22" s="218">
        <v>0</v>
      </c>
      <c r="G22" s="218">
        <v>0</v>
      </c>
      <c r="H22" s="218">
        <v>0</v>
      </c>
      <c r="J22" s="220" t="s">
        <v>479</v>
      </c>
      <c r="K22" s="223">
        <f t="shared" ref="K22:Q22" si="4">+K19+K21</f>
        <v>175960</v>
      </c>
      <c r="L22" s="224">
        <f t="shared" si="4"/>
        <v>182998.39999999999</v>
      </c>
      <c r="M22" s="224">
        <f t="shared" si="4"/>
        <v>190318.33599999998</v>
      </c>
      <c r="N22" s="224">
        <f t="shared" si="4"/>
        <v>197931.06943999999</v>
      </c>
      <c r="O22" s="224">
        <f t="shared" si="4"/>
        <v>205848.3122176</v>
      </c>
      <c r="P22" s="224">
        <f t="shared" si="4"/>
        <v>214082.24470630402</v>
      </c>
      <c r="Q22" s="224">
        <f t="shared" si="4"/>
        <v>222645.53449455617</v>
      </c>
    </row>
    <row r="23" spans="2:17" x14ac:dyDescent="0.2">
      <c r="B23" s="217" t="s">
        <v>480</v>
      </c>
      <c r="C23" s="218">
        <v>0</v>
      </c>
      <c r="D23" s="218">
        <v>0</v>
      </c>
      <c r="E23" s="218">
        <v>0</v>
      </c>
      <c r="F23" s="218">
        <v>0</v>
      </c>
      <c r="G23" s="218">
        <v>0</v>
      </c>
      <c r="H23" s="218">
        <v>0</v>
      </c>
      <c r="L23" s="206"/>
      <c r="M23" s="206"/>
      <c r="N23" s="206"/>
      <c r="O23" s="206"/>
    </row>
    <row r="24" spans="2:17" x14ac:dyDescent="0.2">
      <c r="B24" s="227"/>
      <c r="C24" s="218"/>
      <c r="D24" s="218"/>
      <c r="E24" s="218"/>
      <c r="F24" s="218"/>
      <c r="G24" s="218"/>
      <c r="H24" s="218"/>
      <c r="K24" s="213" t="s">
        <v>481</v>
      </c>
      <c r="L24" s="206"/>
      <c r="M24" s="206"/>
      <c r="N24" s="206"/>
      <c r="O24" s="206"/>
    </row>
    <row r="25" spans="2:17" x14ac:dyDescent="0.2">
      <c r="B25" s="215" t="s">
        <v>482</v>
      </c>
      <c r="C25" s="216">
        <v>23613507.990600001</v>
      </c>
      <c r="D25" s="216">
        <v>24085778.150412001</v>
      </c>
      <c r="E25" s="216">
        <v>25049209.27642848</v>
      </c>
      <c r="F25" s="216">
        <v>26051177.647485618</v>
      </c>
      <c r="G25" s="216">
        <v>27093224.753385041</v>
      </c>
      <c r="H25" s="216">
        <v>28176953.743520442</v>
      </c>
      <c r="K25" s="219">
        <v>2018</v>
      </c>
      <c r="L25" s="228">
        <v>2019</v>
      </c>
      <c r="M25" s="228">
        <v>2020</v>
      </c>
      <c r="N25" s="228">
        <v>2021</v>
      </c>
      <c r="O25" s="228">
        <v>2022</v>
      </c>
      <c r="P25" s="1">
        <v>2023</v>
      </c>
      <c r="Q25" s="1">
        <v>2024</v>
      </c>
    </row>
    <row r="26" spans="2:17" x14ac:dyDescent="0.2">
      <c r="B26" s="217" t="s">
        <v>483</v>
      </c>
      <c r="C26" s="218">
        <v>0</v>
      </c>
      <c r="D26" s="218">
        <v>0</v>
      </c>
      <c r="E26" s="218">
        <v>0</v>
      </c>
      <c r="F26" s="218">
        <v>0</v>
      </c>
      <c r="G26" s="218">
        <v>0</v>
      </c>
      <c r="H26" s="218">
        <v>0</v>
      </c>
      <c r="L26" s="206"/>
      <c r="M26" s="206"/>
      <c r="N26" s="206"/>
      <c r="O26" s="206"/>
    </row>
    <row r="27" spans="2:17" x14ac:dyDescent="0.2">
      <c r="B27" s="217" t="s">
        <v>484</v>
      </c>
      <c r="C27" s="218">
        <v>0</v>
      </c>
      <c r="D27" s="218">
        <v>0</v>
      </c>
      <c r="E27" s="218">
        <v>0</v>
      </c>
      <c r="F27" s="218">
        <v>0</v>
      </c>
      <c r="G27" s="218">
        <v>0</v>
      </c>
      <c r="H27" s="218">
        <v>0</v>
      </c>
      <c r="J27" s="211"/>
      <c r="K27" s="223"/>
      <c r="L27" s="225"/>
      <c r="M27" s="225">
        <f>+L31</f>
        <v>21050438</v>
      </c>
      <c r="N27" s="225">
        <f>+M31</f>
        <v>21892455.52</v>
      </c>
      <c r="O27" s="225">
        <f>+N31</f>
        <v>22768153.740800001</v>
      </c>
      <c r="P27" s="225">
        <f>+O31</f>
        <v>23678879.890432</v>
      </c>
      <c r="Q27" s="225">
        <f>+P31</f>
        <v>24626035.086049281</v>
      </c>
    </row>
    <row r="28" spans="2:17" x14ac:dyDescent="0.2">
      <c r="B28" s="217" t="s">
        <v>485</v>
      </c>
      <c r="C28" s="218">
        <v>0</v>
      </c>
      <c r="D28" s="218">
        <v>0</v>
      </c>
      <c r="E28" s="218">
        <v>0</v>
      </c>
      <c r="F28" s="218">
        <v>0</v>
      </c>
      <c r="G28" s="218">
        <v>0</v>
      </c>
      <c r="H28" s="218">
        <v>0</v>
      </c>
      <c r="J28" s="222"/>
      <c r="K28" s="210">
        <v>0.04</v>
      </c>
      <c r="L28" s="206">
        <v>0.04</v>
      </c>
      <c r="M28" s="206">
        <v>0.04</v>
      </c>
      <c r="N28" s="206">
        <v>0.04</v>
      </c>
      <c r="O28" s="206">
        <v>0.04</v>
      </c>
      <c r="P28" s="206">
        <v>0.04</v>
      </c>
      <c r="Q28" s="1">
        <v>0.04</v>
      </c>
    </row>
    <row r="29" spans="2:17" ht="25.5" x14ac:dyDescent="0.2">
      <c r="B29" s="217" t="s">
        <v>486</v>
      </c>
      <c r="C29" s="218">
        <v>23613507.990600001</v>
      </c>
      <c r="D29" s="218">
        <v>24085778.150412001</v>
      </c>
      <c r="E29" s="218">
        <v>25049209.27642848</v>
      </c>
      <c r="F29" s="218">
        <v>26051177.647485618</v>
      </c>
      <c r="G29" s="218">
        <v>27093224.753385041</v>
      </c>
      <c r="H29" s="218">
        <v>28176953.743520442</v>
      </c>
      <c r="J29" s="211"/>
      <c r="K29" s="221">
        <v>20711948.969999999</v>
      </c>
      <c r="L29" s="222">
        <v>21050438</v>
      </c>
      <c r="M29" s="222">
        <f>+M27*M28</f>
        <v>842017.52</v>
      </c>
      <c r="N29" s="222">
        <f>+N27*N28</f>
        <v>875698.22080000001</v>
      </c>
      <c r="O29" s="222">
        <f>+O27*O28</f>
        <v>910726.14963200002</v>
      </c>
      <c r="P29" s="222">
        <f>+P27*P28</f>
        <v>947155.19561727997</v>
      </c>
      <c r="Q29" s="222">
        <f>+Q27*Q28</f>
        <v>985041.40344197128</v>
      </c>
    </row>
    <row r="30" spans="2:17" x14ac:dyDescent="0.2">
      <c r="B30" s="217" t="s">
        <v>487</v>
      </c>
      <c r="C30" s="218">
        <v>0</v>
      </c>
      <c r="D30" s="218">
        <v>0</v>
      </c>
      <c r="E30" s="218">
        <v>0</v>
      </c>
      <c r="F30" s="218">
        <v>0</v>
      </c>
      <c r="G30" s="218">
        <v>0</v>
      </c>
      <c r="H30" s="218">
        <v>0</v>
      </c>
      <c r="J30" s="211"/>
      <c r="K30" s="221"/>
      <c r="L30" s="206"/>
      <c r="M30" s="206"/>
      <c r="N30" s="206"/>
      <c r="O30" s="206"/>
      <c r="P30" s="206"/>
    </row>
    <row r="31" spans="2:17" x14ac:dyDescent="0.2">
      <c r="B31" s="227"/>
      <c r="C31" s="218"/>
      <c r="D31" s="218"/>
      <c r="E31" s="218"/>
      <c r="F31" s="218"/>
      <c r="G31" s="218"/>
      <c r="H31" s="218"/>
      <c r="J31" s="211"/>
      <c r="K31" s="223">
        <f t="shared" ref="K31:Q31" si="5">+K27+K29</f>
        <v>20711948.969999999</v>
      </c>
      <c r="L31" s="224">
        <f t="shared" si="5"/>
        <v>21050438</v>
      </c>
      <c r="M31" s="224">
        <f t="shared" si="5"/>
        <v>21892455.52</v>
      </c>
      <c r="N31" s="224">
        <f t="shared" si="5"/>
        <v>22768153.740800001</v>
      </c>
      <c r="O31" s="224">
        <f t="shared" si="5"/>
        <v>23678879.890432</v>
      </c>
      <c r="P31" s="224">
        <f t="shared" si="5"/>
        <v>24626035.086049281</v>
      </c>
      <c r="Q31" s="224">
        <f t="shared" si="5"/>
        <v>25611076.489491254</v>
      </c>
    </row>
    <row r="32" spans="2:17" x14ac:dyDescent="0.2">
      <c r="B32" s="215" t="s">
        <v>488</v>
      </c>
      <c r="C32" s="216">
        <v>0</v>
      </c>
      <c r="D32" s="216">
        <v>0</v>
      </c>
      <c r="E32" s="216">
        <v>0</v>
      </c>
      <c r="F32" s="216">
        <v>0</v>
      </c>
      <c r="G32" s="216">
        <v>0</v>
      </c>
      <c r="H32" s="216">
        <v>0</v>
      </c>
      <c r="L32" s="206"/>
      <c r="M32" s="206"/>
      <c r="N32" s="206"/>
      <c r="O32" s="206"/>
    </row>
    <row r="33" spans="2:17" x14ac:dyDescent="0.2">
      <c r="B33" s="217" t="s">
        <v>489</v>
      </c>
      <c r="C33" s="218">
        <v>0</v>
      </c>
      <c r="D33" s="218">
        <v>0</v>
      </c>
      <c r="E33" s="218">
        <v>0</v>
      </c>
      <c r="F33" s="218">
        <v>0</v>
      </c>
      <c r="G33" s="218">
        <v>0</v>
      </c>
      <c r="H33" s="218">
        <v>0</v>
      </c>
      <c r="L33" s="206"/>
      <c r="M33" s="206"/>
      <c r="N33" s="206"/>
      <c r="O33" s="206"/>
    </row>
    <row r="34" spans="2:17" x14ac:dyDescent="0.2">
      <c r="B34" s="227"/>
      <c r="C34" s="218"/>
      <c r="D34" s="218"/>
      <c r="E34" s="218"/>
      <c r="F34" s="218"/>
      <c r="G34" s="218"/>
      <c r="H34" s="218"/>
      <c r="K34" s="213" t="s">
        <v>490</v>
      </c>
      <c r="L34" s="206"/>
      <c r="M34" s="206"/>
      <c r="N34" s="206"/>
      <c r="O34" s="206"/>
    </row>
    <row r="35" spans="2:17" x14ac:dyDescent="0.2">
      <c r="B35" s="215" t="s">
        <v>491</v>
      </c>
      <c r="C35" s="216">
        <v>50472055.954999998</v>
      </c>
      <c r="D35" s="216">
        <v>51805161.840980008</v>
      </c>
      <c r="E35" s="216">
        <v>54167783.38607312</v>
      </c>
      <c r="F35" s="216">
        <v>56659874.804836676</v>
      </c>
      <c r="G35" s="216">
        <v>59290856.774958394</v>
      </c>
      <c r="H35" s="216">
        <v>62071054.259689167</v>
      </c>
      <c r="K35" s="221"/>
      <c r="L35" s="222"/>
      <c r="M35" s="222">
        <f>+L38</f>
        <v>21050438</v>
      </c>
      <c r="N35" s="222">
        <f>+M38</f>
        <v>21892455.52</v>
      </c>
      <c r="O35" s="222">
        <f>+N38</f>
        <v>22768153.740800001</v>
      </c>
      <c r="P35" s="222">
        <f>+O38</f>
        <v>23678879.890432</v>
      </c>
      <c r="Q35" s="222">
        <f>+P38</f>
        <v>24626035.086049281</v>
      </c>
    </row>
    <row r="36" spans="2:17" x14ac:dyDescent="0.2">
      <c r="B36" s="227"/>
      <c r="C36" s="218"/>
      <c r="D36" s="218"/>
      <c r="E36" s="218"/>
      <c r="F36" s="218"/>
      <c r="G36" s="218"/>
      <c r="H36" s="218"/>
      <c r="K36" s="210">
        <v>0.04</v>
      </c>
      <c r="L36" s="206">
        <v>0.04</v>
      </c>
      <c r="M36" s="206">
        <v>0.04</v>
      </c>
      <c r="N36" s="206">
        <v>0.04</v>
      </c>
      <c r="O36" s="206">
        <v>0.04</v>
      </c>
      <c r="P36" s="206">
        <v>0.04</v>
      </c>
      <c r="Q36" s="1">
        <v>0.04</v>
      </c>
    </row>
    <row r="37" spans="2:17" x14ac:dyDescent="0.2">
      <c r="B37" s="229" t="s">
        <v>309</v>
      </c>
      <c r="C37" s="218"/>
      <c r="D37" s="218"/>
      <c r="E37" s="218"/>
      <c r="F37" s="218"/>
      <c r="G37" s="218"/>
      <c r="H37" s="218"/>
      <c r="K37" s="221">
        <v>20592949</v>
      </c>
      <c r="L37" s="222">
        <v>21050438</v>
      </c>
      <c r="M37" s="226">
        <f>+M35*M36</f>
        <v>842017.52</v>
      </c>
      <c r="N37" s="206">
        <f>+N35*N36</f>
        <v>875698.22080000001</v>
      </c>
      <c r="O37" s="206">
        <f>+O35*O36</f>
        <v>910726.14963200002</v>
      </c>
      <c r="P37" s="206">
        <f>+P35*P36</f>
        <v>947155.19561727997</v>
      </c>
      <c r="Q37" s="206">
        <f>+Q35*Q36</f>
        <v>985041.40344197128</v>
      </c>
    </row>
    <row r="38" spans="2:17" ht="25.5" x14ac:dyDescent="0.2">
      <c r="B38" s="227" t="s">
        <v>492</v>
      </c>
      <c r="C38" s="218">
        <v>0</v>
      </c>
      <c r="D38" s="218">
        <v>0</v>
      </c>
      <c r="E38" s="218">
        <v>0</v>
      </c>
      <c r="F38" s="218">
        <v>0</v>
      </c>
      <c r="G38" s="218">
        <v>0</v>
      </c>
      <c r="H38" s="218">
        <v>0</v>
      </c>
      <c r="K38" s="223">
        <f t="shared" ref="K38:Q38" si="6">+K35+K37</f>
        <v>20592949</v>
      </c>
      <c r="L38" s="225">
        <f t="shared" si="6"/>
        <v>21050438</v>
      </c>
      <c r="M38" s="225">
        <f t="shared" si="6"/>
        <v>21892455.52</v>
      </c>
      <c r="N38" s="225">
        <f t="shared" si="6"/>
        <v>22768153.740800001</v>
      </c>
      <c r="O38" s="225">
        <f t="shared" si="6"/>
        <v>23678879.890432</v>
      </c>
      <c r="P38" s="225">
        <f t="shared" si="6"/>
        <v>24626035.086049281</v>
      </c>
      <c r="Q38" s="225">
        <f t="shared" si="6"/>
        <v>25611076.489491254</v>
      </c>
    </row>
    <row r="39" spans="2:17" ht="25.5" x14ac:dyDescent="0.2">
      <c r="B39" s="227" t="s">
        <v>493</v>
      </c>
      <c r="C39" s="218">
        <v>0</v>
      </c>
      <c r="D39" s="218">
        <v>0</v>
      </c>
      <c r="E39" s="218">
        <v>0</v>
      </c>
      <c r="F39" s="218">
        <v>0</v>
      </c>
      <c r="G39" s="218">
        <v>0</v>
      </c>
      <c r="H39" s="218">
        <v>0</v>
      </c>
    </row>
    <row r="40" spans="2:17" x14ac:dyDescent="0.2">
      <c r="B40" s="229" t="s">
        <v>494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  <c r="H40" s="216">
        <v>0</v>
      </c>
      <c r="K40" s="213" t="s">
        <v>495</v>
      </c>
    </row>
    <row r="41" spans="2:17" ht="13.5" thickBot="1" x14ac:dyDescent="0.25">
      <c r="B41" s="230"/>
      <c r="C41" s="231"/>
      <c r="D41" s="231"/>
      <c r="E41" s="231"/>
      <c r="F41" s="231"/>
      <c r="G41" s="231"/>
      <c r="H41" s="231"/>
      <c r="J41" s="211"/>
      <c r="K41" s="221">
        <v>0</v>
      </c>
      <c r="L41" s="222">
        <v>0</v>
      </c>
      <c r="M41" s="222" t="e">
        <f>+#REF!</f>
        <v>#REF!</v>
      </c>
      <c r="N41" s="222" t="e">
        <f>+#REF!</f>
        <v>#REF!</v>
      </c>
      <c r="O41" s="222" t="e">
        <f>+#REF!</f>
        <v>#REF!</v>
      </c>
      <c r="P41" s="222" t="e">
        <f>+#REF!</f>
        <v>#REF!</v>
      </c>
      <c r="Q41" s="222" t="e">
        <f>+#REF!</f>
        <v>#REF!</v>
      </c>
    </row>
    <row r="42" spans="2:17" x14ac:dyDescent="0.2">
      <c r="J42" s="211"/>
      <c r="K42" s="210">
        <v>0.17</v>
      </c>
      <c r="M42" s="1">
        <v>0.12</v>
      </c>
      <c r="N42" s="1">
        <v>0.12</v>
      </c>
      <c r="O42" s="1">
        <v>0.12</v>
      </c>
      <c r="P42" s="1">
        <v>0.12</v>
      </c>
      <c r="Q42" s="1">
        <v>0.12</v>
      </c>
    </row>
    <row r="43" spans="2:17" x14ac:dyDescent="0.2">
      <c r="L43" s="211"/>
    </row>
    <row r="45" spans="2:17" x14ac:dyDescent="0.2">
      <c r="K45" s="221"/>
      <c r="L45" s="211"/>
      <c r="M45" s="211"/>
      <c r="N45" s="211"/>
      <c r="O45" s="211"/>
    </row>
    <row r="51" spans="9:13" x14ac:dyDescent="0.2">
      <c r="M51" s="211"/>
    </row>
    <row r="52" spans="9:13" x14ac:dyDescent="0.2">
      <c r="I52" s="220"/>
      <c r="J52" s="220" t="s">
        <v>496</v>
      </c>
    </row>
    <row r="53" spans="9:13" x14ac:dyDescent="0.2">
      <c r="I53" s="232"/>
      <c r="J53" s="232">
        <v>4687207</v>
      </c>
    </row>
    <row r="55" spans="9:13" x14ac:dyDescent="0.2">
      <c r="J55" s="212">
        <f>+J53-I53</f>
        <v>4687207</v>
      </c>
    </row>
    <row r="56" spans="9:13" x14ac:dyDescent="0.2">
      <c r="J56" s="212">
        <f>+J55/J53</f>
        <v>1</v>
      </c>
    </row>
  </sheetData>
  <mergeCells count="12">
    <mergeCell ref="G7:G9"/>
    <mergeCell ref="H7:H9"/>
    <mergeCell ref="B2:H2"/>
    <mergeCell ref="B3:H3"/>
    <mergeCell ref="B4:H4"/>
    <mergeCell ref="B5:H5"/>
    <mergeCell ref="B6:H6"/>
    <mergeCell ref="B7:B10"/>
    <mergeCell ref="C7:C9"/>
    <mergeCell ref="D7:D9"/>
    <mergeCell ref="E7:E9"/>
    <mergeCell ref="F7:F9"/>
  </mergeCells>
  <pageMargins left="0.35433070866141736" right="0.11811023622047245" top="0.74803149606299213" bottom="0.74803149606299213" header="0.31496062992125984" footer="0.31496062992125984"/>
  <pageSetup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B1:W40"/>
  <sheetViews>
    <sheetView workbookViewId="0">
      <selection activeCell="F36" sqref="F36"/>
    </sheetView>
  </sheetViews>
  <sheetFormatPr baseColWidth="10" defaultColWidth="11" defaultRowHeight="12.75" x14ac:dyDescent="0.2"/>
  <cols>
    <col min="1" max="1" width="4.42578125" style="1" customWidth="1"/>
    <col min="2" max="2" width="48.7109375" style="1" customWidth="1"/>
    <col min="3" max="8" width="13.42578125" style="1" customWidth="1"/>
    <col min="9" max="9" width="14.85546875" style="1" hidden="1" customWidth="1"/>
    <col min="10" max="10" width="0" style="1" hidden="1" customWidth="1"/>
    <col min="11" max="11" width="0" style="210" hidden="1" customWidth="1"/>
    <col min="12" max="12" width="13" style="1" hidden="1" customWidth="1"/>
    <col min="13" max="17" width="0" style="1" hidden="1" customWidth="1"/>
    <col min="18" max="18" width="15.28515625" style="1" hidden="1" customWidth="1"/>
    <col min="19" max="19" width="11.7109375" style="1" hidden="1" customWidth="1"/>
    <col min="20" max="20" width="0" style="1" hidden="1" customWidth="1"/>
    <col min="21" max="21" width="11" style="1"/>
    <col min="22" max="22" width="22.5703125" style="1" customWidth="1"/>
    <col min="23" max="256" width="11" style="1"/>
    <col min="257" max="257" width="4.42578125" style="1" customWidth="1"/>
    <col min="258" max="258" width="48.7109375" style="1" customWidth="1"/>
    <col min="259" max="264" width="13.42578125" style="1" customWidth="1"/>
    <col min="265" max="276" width="0" style="1" hidden="1" customWidth="1"/>
    <col min="277" max="277" width="11" style="1"/>
    <col min="278" max="278" width="22.5703125" style="1" customWidth="1"/>
    <col min="279" max="512" width="11" style="1"/>
    <col min="513" max="513" width="4.42578125" style="1" customWidth="1"/>
    <col min="514" max="514" width="48.7109375" style="1" customWidth="1"/>
    <col min="515" max="520" width="13.42578125" style="1" customWidth="1"/>
    <col min="521" max="532" width="0" style="1" hidden="1" customWidth="1"/>
    <col min="533" max="533" width="11" style="1"/>
    <col min="534" max="534" width="22.5703125" style="1" customWidth="1"/>
    <col min="535" max="768" width="11" style="1"/>
    <col min="769" max="769" width="4.42578125" style="1" customWidth="1"/>
    <col min="770" max="770" width="48.7109375" style="1" customWidth="1"/>
    <col min="771" max="776" width="13.42578125" style="1" customWidth="1"/>
    <col min="777" max="788" width="0" style="1" hidden="1" customWidth="1"/>
    <col min="789" max="789" width="11" style="1"/>
    <col min="790" max="790" width="22.5703125" style="1" customWidth="1"/>
    <col min="791" max="1024" width="11" style="1"/>
    <col min="1025" max="1025" width="4.42578125" style="1" customWidth="1"/>
    <col min="1026" max="1026" width="48.7109375" style="1" customWidth="1"/>
    <col min="1027" max="1032" width="13.42578125" style="1" customWidth="1"/>
    <col min="1033" max="1044" width="0" style="1" hidden="1" customWidth="1"/>
    <col min="1045" max="1045" width="11" style="1"/>
    <col min="1046" max="1046" width="22.5703125" style="1" customWidth="1"/>
    <col min="1047" max="1280" width="11" style="1"/>
    <col min="1281" max="1281" width="4.42578125" style="1" customWidth="1"/>
    <col min="1282" max="1282" width="48.7109375" style="1" customWidth="1"/>
    <col min="1283" max="1288" width="13.42578125" style="1" customWidth="1"/>
    <col min="1289" max="1300" width="0" style="1" hidden="1" customWidth="1"/>
    <col min="1301" max="1301" width="11" style="1"/>
    <col min="1302" max="1302" width="22.5703125" style="1" customWidth="1"/>
    <col min="1303" max="1536" width="11" style="1"/>
    <col min="1537" max="1537" width="4.42578125" style="1" customWidth="1"/>
    <col min="1538" max="1538" width="48.7109375" style="1" customWidth="1"/>
    <col min="1539" max="1544" width="13.42578125" style="1" customWidth="1"/>
    <col min="1545" max="1556" width="0" style="1" hidden="1" customWidth="1"/>
    <col min="1557" max="1557" width="11" style="1"/>
    <col min="1558" max="1558" width="22.5703125" style="1" customWidth="1"/>
    <col min="1559" max="1792" width="11" style="1"/>
    <col min="1793" max="1793" width="4.42578125" style="1" customWidth="1"/>
    <col min="1794" max="1794" width="48.7109375" style="1" customWidth="1"/>
    <col min="1795" max="1800" width="13.42578125" style="1" customWidth="1"/>
    <col min="1801" max="1812" width="0" style="1" hidden="1" customWidth="1"/>
    <col min="1813" max="1813" width="11" style="1"/>
    <col min="1814" max="1814" width="22.5703125" style="1" customWidth="1"/>
    <col min="1815" max="2048" width="11" style="1"/>
    <col min="2049" max="2049" width="4.42578125" style="1" customWidth="1"/>
    <col min="2050" max="2050" width="48.7109375" style="1" customWidth="1"/>
    <col min="2051" max="2056" width="13.42578125" style="1" customWidth="1"/>
    <col min="2057" max="2068" width="0" style="1" hidden="1" customWidth="1"/>
    <col min="2069" max="2069" width="11" style="1"/>
    <col min="2070" max="2070" width="22.5703125" style="1" customWidth="1"/>
    <col min="2071" max="2304" width="11" style="1"/>
    <col min="2305" max="2305" width="4.42578125" style="1" customWidth="1"/>
    <col min="2306" max="2306" width="48.7109375" style="1" customWidth="1"/>
    <col min="2307" max="2312" width="13.42578125" style="1" customWidth="1"/>
    <col min="2313" max="2324" width="0" style="1" hidden="1" customWidth="1"/>
    <col min="2325" max="2325" width="11" style="1"/>
    <col min="2326" max="2326" width="22.5703125" style="1" customWidth="1"/>
    <col min="2327" max="2560" width="11" style="1"/>
    <col min="2561" max="2561" width="4.42578125" style="1" customWidth="1"/>
    <col min="2562" max="2562" width="48.7109375" style="1" customWidth="1"/>
    <col min="2563" max="2568" width="13.42578125" style="1" customWidth="1"/>
    <col min="2569" max="2580" width="0" style="1" hidden="1" customWidth="1"/>
    <col min="2581" max="2581" width="11" style="1"/>
    <col min="2582" max="2582" width="22.5703125" style="1" customWidth="1"/>
    <col min="2583" max="2816" width="11" style="1"/>
    <col min="2817" max="2817" width="4.42578125" style="1" customWidth="1"/>
    <col min="2818" max="2818" width="48.7109375" style="1" customWidth="1"/>
    <col min="2819" max="2824" width="13.42578125" style="1" customWidth="1"/>
    <col min="2825" max="2836" width="0" style="1" hidden="1" customWidth="1"/>
    <col min="2837" max="2837" width="11" style="1"/>
    <col min="2838" max="2838" width="22.5703125" style="1" customWidth="1"/>
    <col min="2839" max="3072" width="11" style="1"/>
    <col min="3073" max="3073" width="4.42578125" style="1" customWidth="1"/>
    <col min="3074" max="3074" width="48.7109375" style="1" customWidth="1"/>
    <col min="3075" max="3080" width="13.42578125" style="1" customWidth="1"/>
    <col min="3081" max="3092" width="0" style="1" hidden="1" customWidth="1"/>
    <col min="3093" max="3093" width="11" style="1"/>
    <col min="3094" max="3094" width="22.5703125" style="1" customWidth="1"/>
    <col min="3095" max="3328" width="11" style="1"/>
    <col min="3329" max="3329" width="4.42578125" style="1" customWidth="1"/>
    <col min="3330" max="3330" width="48.7109375" style="1" customWidth="1"/>
    <col min="3331" max="3336" width="13.42578125" style="1" customWidth="1"/>
    <col min="3337" max="3348" width="0" style="1" hidden="1" customWidth="1"/>
    <col min="3349" max="3349" width="11" style="1"/>
    <col min="3350" max="3350" width="22.5703125" style="1" customWidth="1"/>
    <col min="3351" max="3584" width="11" style="1"/>
    <col min="3585" max="3585" width="4.42578125" style="1" customWidth="1"/>
    <col min="3586" max="3586" width="48.7109375" style="1" customWidth="1"/>
    <col min="3587" max="3592" width="13.42578125" style="1" customWidth="1"/>
    <col min="3593" max="3604" width="0" style="1" hidden="1" customWidth="1"/>
    <col min="3605" max="3605" width="11" style="1"/>
    <col min="3606" max="3606" width="22.5703125" style="1" customWidth="1"/>
    <col min="3607" max="3840" width="11" style="1"/>
    <col min="3841" max="3841" width="4.42578125" style="1" customWidth="1"/>
    <col min="3842" max="3842" width="48.7109375" style="1" customWidth="1"/>
    <col min="3843" max="3848" width="13.42578125" style="1" customWidth="1"/>
    <col min="3849" max="3860" width="0" style="1" hidden="1" customWidth="1"/>
    <col min="3861" max="3861" width="11" style="1"/>
    <col min="3862" max="3862" width="22.5703125" style="1" customWidth="1"/>
    <col min="3863" max="4096" width="11" style="1"/>
    <col min="4097" max="4097" width="4.42578125" style="1" customWidth="1"/>
    <col min="4098" max="4098" width="48.7109375" style="1" customWidth="1"/>
    <col min="4099" max="4104" width="13.42578125" style="1" customWidth="1"/>
    <col min="4105" max="4116" width="0" style="1" hidden="1" customWidth="1"/>
    <col min="4117" max="4117" width="11" style="1"/>
    <col min="4118" max="4118" width="22.5703125" style="1" customWidth="1"/>
    <col min="4119" max="4352" width="11" style="1"/>
    <col min="4353" max="4353" width="4.42578125" style="1" customWidth="1"/>
    <col min="4354" max="4354" width="48.7109375" style="1" customWidth="1"/>
    <col min="4355" max="4360" width="13.42578125" style="1" customWidth="1"/>
    <col min="4361" max="4372" width="0" style="1" hidden="1" customWidth="1"/>
    <col min="4373" max="4373" width="11" style="1"/>
    <col min="4374" max="4374" width="22.5703125" style="1" customWidth="1"/>
    <col min="4375" max="4608" width="11" style="1"/>
    <col min="4609" max="4609" width="4.42578125" style="1" customWidth="1"/>
    <col min="4610" max="4610" width="48.7109375" style="1" customWidth="1"/>
    <col min="4611" max="4616" width="13.42578125" style="1" customWidth="1"/>
    <col min="4617" max="4628" width="0" style="1" hidden="1" customWidth="1"/>
    <col min="4629" max="4629" width="11" style="1"/>
    <col min="4630" max="4630" width="22.5703125" style="1" customWidth="1"/>
    <col min="4631" max="4864" width="11" style="1"/>
    <col min="4865" max="4865" width="4.42578125" style="1" customWidth="1"/>
    <col min="4866" max="4866" width="48.7109375" style="1" customWidth="1"/>
    <col min="4867" max="4872" width="13.42578125" style="1" customWidth="1"/>
    <col min="4873" max="4884" width="0" style="1" hidden="1" customWidth="1"/>
    <col min="4885" max="4885" width="11" style="1"/>
    <col min="4886" max="4886" width="22.5703125" style="1" customWidth="1"/>
    <col min="4887" max="5120" width="11" style="1"/>
    <col min="5121" max="5121" width="4.42578125" style="1" customWidth="1"/>
    <col min="5122" max="5122" width="48.7109375" style="1" customWidth="1"/>
    <col min="5123" max="5128" width="13.42578125" style="1" customWidth="1"/>
    <col min="5129" max="5140" width="0" style="1" hidden="1" customWidth="1"/>
    <col min="5141" max="5141" width="11" style="1"/>
    <col min="5142" max="5142" width="22.5703125" style="1" customWidth="1"/>
    <col min="5143" max="5376" width="11" style="1"/>
    <col min="5377" max="5377" width="4.42578125" style="1" customWidth="1"/>
    <col min="5378" max="5378" width="48.7109375" style="1" customWidth="1"/>
    <col min="5379" max="5384" width="13.42578125" style="1" customWidth="1"/>
    <col min="5385" max="5396" width="0" style="1" hidden="1" customWidth="1"/>
    <col min="5397" max="5397" width="11" style="1"/>
    <col min="5398" max="5398" width="22.5703125" style="1" customWidth="1"/>
    <col min="5399" max="5632" width="11" style="1"/>
    <col min="5633" max="5633" width="4.42578125" style="1" customWidth="1"/>
    <col min="5634" max="5634" width="48.7109375" style="1" customWidth="1"/>
    <col min="5635" max="5640" width="13.42578125" style="1" customWidth="1"/>
    <col min="5641" max="5652" width="0" style="1" hidden="1" customWidth="1"/>
    <col min="5653" max="5653" width="11" style="1"/>
    <col min="5654" max="5654" width="22.5703125" style="1" customWidth="1"/>
    <col min="5655" max="5888" width="11" style="1"/>
    <col min="5889" max="5889" width="4.42578125" style="1" customWidth="1"/>
    <col min="5890" max="5890" width="48.7109375" style="1" customWidth="1"/>
    <col min="5891" max="5896" width="13.42578125" style="1" customWidth="1"/>
    <col min="5897" max="5908" width="0" style="1" hidden="1" customWidth="1"/>
    <col min="5909" max="5909" width="11" style="1"/>
    <col min="5910" max="5910" width="22.5703125" style="1" customWidth="1"/>
    <col min="5911" max="6144" width="11" style="1"/>
    <col min="6145" max="6145" width="4.42578125" style="1" customWidth="1"/>
    <col min="6146" max="6146" width="48.7109375" style="1" customWidth="1"/>
    <col min="6147" max="6152" width="13.42578125" style="1" customWidth="1"/>
    <col min="6153" max="6164" width="0" style="1" hidden="1" customWidth="1"/>
    <col min="6165" max="6165" width="11" style="1"/>
    <col min="6166" max="6166" width="22.5703125" style="1" customWidth="1"/>
    <col min="6167" max="6400" width="11" style="1"/>
    <col min="6401" max="6401" width="4.42578125" style="1" customWidth="1"/>
    <col min="6402" max="6402" width="48.7109375" style="1" customWidth="1"/>
    <col min="6403" max="6408" width="13.42578125" style="1" customWidth="1"/>
    <col min="6409" max="6420" width="0" style="1" hidden="1" customWidth="1"/>
    <col min="6421" max="6421" width="11" style="1"/>
    <col min="6422" max="6422" width="22.5703125" style="1" customWidth="1"/>
    <col min="6423" max="6656" width="11" style="1"/>
    <col min="6657" max="6657" width="4.42578125" style="1" customWidth="1"/>
    <col min="6658" max="6658" width="48.7109375" style="1" customWidth="1"/>
    <col min="6659" max="6664" width="13.42578125" style="1" customWidth="1"/>
    <col min="6665" max="6676" width="0" style="1" hidden="1" customWidth="1"/>
    <col min="6677" max="6677" width="11" style="1"/>
    <col min="6678" max="6678" width="22.5703125" style="1" customWidth="1"/>
    <col min="6679" max="6912" width="11" style="1"/>
    <col min="6913" max="6913" width="4.42578125" style="1" customWidth="1"/>
    <col min="6914" max="6914" width="48.7109375" style="1" customWidth="1"/>
    <col min="6915" max="6920" width="13.42578125" style="1" customWidth="1"/>
    <col min="6921" max="6932" width="0" style="1" hidden="1" customWidth="1"/>
    <col min="6933" max="6933" width="11" style="1"/>
    <col min="6934" max="6934" width="22.5703125" style="1" customWidth="1"/>
    <col min="6935" max="7168" width="11" style="1"/>
    <col min="7169" max="7169" width="4.42578125" style="1" customWidth="1"/>
    <col min="7170" max="7170" width="48.7109375" style="1" customWidth="1"/>
    <col min="7171" max="7176" width="13.42578125" style="1" customWidth="1"/>
    <col min="7177" max="7188" width="0" style="1" hidden="1" customWidth="1"/>
    <col min="7189" max="7189" width="11" style="1"/>
    <col min="7190" max="7190" width="22.5703125" style="1" customWidth="1"/>
    <col min="7191" max="7424" width="11" style="1"/>
    <col min="7425" max="7425" width="4.42578125" style="1" customWidth="1"/>
    <col min="7426" max="7426" width="48.7109375" style="1" customWidth="1"/>
    <col min="7427" max="7432" width="13.42578125" style="1" customWidth="1"/>
    <col min="7433" max="7444" width="0" style="1" hidden="1" customWidth="1"/>
    <col min="7445" max="7445" width="11" style="1"/>
    <col min="7446" max="7446" width="22.5703125" style="1" customWidth="1"/>
    <col min="7447" max="7680" width="11" style="1"/>
    <col min="7681" max="7681" width="4.42578125" style="1" customWidth="1"/>
    <col min="7682" max="7682" width="48.7109375" style="1" customWidth="1"/>
    <col min="7683" max="7688" width="13.42578125" style="1" customWidth="1"/>
    <col min="7689" max="7700" width="0" style="1" hidden="1" customWidth="1"/>
    <col min="7701" max="7701" width="11" style="1"/>
    <col min="7702" max="7702" width="22.5703125" style="1" customWidth="1"/>
    <col min="7703" max="7936" width="11" style="1"/>
    <col min="7937" max="7937" width="4.42578125" style="1" customWidth="1"/>
    <col min="7938" max="7938" width="48.7109375" style="1" customWidth="1"/>
    <col min="7939" max="7944" width="13.42578125" style="1" customWidth="1"/>
    <col min="7945" max="7956" width="0" style="1" hidden="1" customWidth="1"/>
    <col min="7957" max="7957" width="11" style="1"/>
    <col min="7958" max="7958" width="22.5703125" style="1" customWidth="1"/>
    <col min="7959" max="8192" width="11" style="1"/>
    <col min="8193" max="8193" width="4.42578125" style="1" customWidth="1"/>
    <col min="8194" max="8194" width="48.7109375" style="1" customWidth="1"/>
    <col min="8195" max="8200" width="13.42578125" style="1" customWidth="1"/>
    <col min="8201" max="8212" width="0" style="1" hidden="1" customWidth="1"/>
    <col min="8213" max="8213" width="11" style="1"/>
    <col min="8214" max="8214" width="22.5703125" style="1" customWidth="1"/>
    <col min="8215" max="8448" width="11" style="1"/>
    <col min="8449" max="8449" width="4.42578125" style="1" customWidth="1"/>
    <col min="8450" max="8450" width="48.7109375" style="1" customWidth="1"/>
    <col min="8451" max="8456" width="13.42578125" style="1" customWidth="1"/>
    <col min="8457" max="8468" width="0" style="1" hidden="1" customWidth="1"/>
    <col min="8469" max="8469" width="11" style="1"/>
    <col min="8470" max="8470" width="22.5703125" style="1" customWidth="1"/>
    <col min="8471" max="8704" width="11" style="1"/>
    <col min="8705" max="8705" width="4.42578125" style="1" customWidth="1"/>
    <col min="8706" max="8706" width="48.7109375" style="1" customWidth="1"/>
    <col min="8707" max="8712" width="13.42578125" style="1" customWidth="1"/>
    <col min="8713" max="8724" width="0" style="1" hidden="1" customWidth="1"/>
    <col min="8725" max="8725" width="11" style="1"/>
    <col min="8726" max="8726" width="22.5703125" style="1" customWidth="1"/>
    <col min="8727" max="8960" width="11" style="1"/>
    <col min="8961" max="8961" width="4.42578125" style="1" customWidth="1"/>
    <col min="8962" max="8962" width="48.7109375" style="1" customWidth="1"/>
    <col min="8963" max="8968" width="13.42578125" style="1" customWidth="1"/>
    <col min="8969" max="8980" width="0" style="1" hidden="1" customWidth="1"/>
    <col min="8981" max="8981" width="11" style="1"/>
    <col min="8982" max="8982" width="22.5703125" style="1" customWidth="1"/>
    <col min="8983" max="9216" width="11" style="1"/>
    <col min="9217" max="9217" width="4.42578125" style="1" customWidth="1"/>
    <col min="9218" max="9218" width="48.7109375" style="1" customWidth="1"/>
    <col min="9219" max="9224" width="13.42578125" style="1" customWidth="1"/>
    <col min="9225" max="9236" width="0" style="1" hidden="1" customWidth="1"/>
    <col min="9237" max="9237" width="11" style="1"/>
    <col min="9238" max="9238" width="22.5703125" style="1" customWidth="1"/>
    <col min="9239" max="9472" width="11" style="1"/>
    <col min="9473" max="9473" width="4.42578125" style="1" customWidth="1"/>
    <col min="9474" max="9474" width="48.7109375" style="1" customWidth="1"/>
    <col min="9475" max="9480" width="13.42578125" style="1" customWidth="1"/>
    <col min="9481" max="9492" width="0" style="1" hidden="1" customWidth="1"/>
    <col min="9493" max="9493" width="11" style="1"/>
    <col min="9494" max="9494" width="22.5703125" style="1" customWidth="1"/>
    <col min="9495" max="9728" width="11" style="1"/>
    <col min="9729" max="9729" width="4.42578125" style="1" customWidth="1"/>
    <col min="9730" max="9730" width="48.7109375" style="1" customWidth="1"/>
    <col min="9731" max="9736" width="13.42578125" style="1" customWidth="1"/>
    <col min="9737" max="9748" width="0" style="1" hidden="1" customWidth="1"/>
    <col min="9749" max="9749" width="11" style="1"/>
    <col min="9750" max="9750" width="22.5703125" style="1" customWidth="1"/>
    <col min="9751" max="9984" width="11" style="1"/>
    <col min="9985" max="9985" width="4.42578125" style="1" customWidth="1"/>
    <col min="9986" max="9986" width="48.7109375" style="1" customWidth="1"/>
    <col min="9987" max="9992" width="13.42578125" style="1" customWidth="1"/>
    <col min="9993" max="10004" width="0" style="1" hidden="1" customWidth="1"/>
    <col min="10005" max="10005" width="11" style="1"/>
    <col min="10006" max="10006" width="22.5703125" style="1" customWidth="1"/>
    <col min="10007" max="10240" width="11" style="1"/>
    <col min="10241" max="10241" width="4.42578125" style="1" customWidth="1"/>
    <col min="10242" max="10242" width="48.7109375" style="1" customWidth="1"/>
    <col min="10243" max="10248" width="13.42578125" style="1" customWidth="1"/>
    <col min="10249" max="10260" width="0" style="1" hidden="1" customWidth="1"/>
    <col min="10261" max="10261" width="11" style="1"/>
    <col min="10262" max="10262" width="22.5703125" style="1" customWidth="1"/>
    <col min="10263" max="10496" width="11" style="1"/>
    <col min="10497" max="10497" width="4.42578125" style="1" customWidth="1"/>
    <col min="10498" max="10498" width="48.7109375" style="1" customWidth="1"/>
    <col min="10499" max="10504" width="13.42578125" style="1" customWidth="1"/>
    <col min="10505" max="10516" width="0" style="1" hidden="1" customWidth="1"/>
    <col min="10517" max="10517" width="11" style="1"/>
    <col min="10518" max="10518" width="22.5703125" style="1" customWidth="1"/>
    <col min="10519" max="10752" width="11" style="1"/>
    <col min="10753" max="10753" width="4.42578125" style="1" customWidth="1"/>
    <col min="10754" max="10754" width="48.7109375" style="1" customWidth="1"/>
    <col min="10755" max="10760" width="13.42578125" style="1" customWidth="1"/>
    <col min="10761" max="10772" width="0" style="1" hidden="1" customWidth="1"/>
    <col min="10773" max="10773" width="11" style="1"/>
    <col min="10774" max="10774" width="22.5703125" style="1" customWidth="1"/>
    <col min="10775" max="11008" width="11" style="1"/>
    <col min="11009" max="11009" width="4.42578125" style="1" customWidth="1"/>
    <col min="11010" max="11010" width="48.7109375" style="1" customWidth="1"/>
    <col min="11011" max="11016" width="13.42578125" style="1" customWidth="1"/>
    <col min="11017" max="11028" width="0" style="1" hidden="1" customWidth="1"/>
    <col min="11029" max="11029" width="11" style="1"/>
    <col min="11030" max="11030" width="22.5703125" style="1" customWidth="1"/>
    <col min="11031" max="11264" width="11" style="1"/>
    <col min="11265" max="11265" width="4.42578125" style="1" customWidth="1"/>
    <col min="11266" max="11266" width="48.7109375" style="1" customWidth="1"/>
    <col min="11267" max="11272" width="13.42578125" style="1" customWidth="1"/>
    <col min="11273" max="11284" width="0" style="1" hidden="1" customWidth="1"/>
    <col min="11285" max="11285" width="11" style="1"/>
    <col min="11286" max="11286" width="22.5703125" style="1" customWidth="1"/>
    <col min="11287" max="11520" width="11" style="1"/>
    <col min="11521" max="11521" width="4.42578125" style="1" customWidth="1"/>
    <col min="11522" max="11522" width="48.7109375" style="1" customWidth="1"/>
    <col min="11523" max="11528" width="13.42578125" style="1" customWidth="1"/>
    <col min="11529" max="11540" width="0" style="1" hidden="1" customWidth="1"/>
    <col min="11541" max="11541" width="11" style="1"/>
    <col min="11542" max="11542" width="22.5703125" style="1" customWidth="1"/>
    <col min="11543" max="11776" width="11" style="1"/>
    <col min="11777" max="11777" width="4.42578125" style="1" customWidth="1"/>
    <col min="11778" max="11778" width="48.7109375" style="1" customWidth="1"/>
    <col min="11779" max="11784" width="13.42578125" style="1" customWidth="1"/>
    <col min="11785" max="11796" width="0" style="1" hidden="1" customWidth="1"/>
    <col min="11797" max="11797" width="11" style="1"/>
    <col min="11798" max="11798" width="22.5703125" style="1" customWidth="1"/>
    <col min="11799" max="12032" width="11" style="1"/>
    <col min="12033" max="12033" width="4.42578125" style="1" customWidth="1"/>
    <col min="12034" max="12034" width="48.7109375" style="1" customWidth="1"/>
    <col min="12035" max="12040" width="13.42578125" style="1" customWidth="1"/>
    <col min="12041" max="12052" width="0" style="1" hidden="1" customWidth="1"/>
    <col min="12053" max="12053" width="11" style="1"/>
    <col min="12054" max="12054" width="22.5703125" style="1" customWidth="1"/>
    <col min="12055" max="12288" width="11" style="1"/>
    <col min="12289" max="12289" width="4.42578125" style="1" customWidth="1"/>
    <col min="12290" max="12290" width="48.7109375" style="1" customWidth="1"/>
    <col min="12291" max="12296" width="13.42578125" style="1" customWidth="1"/>
    <col min="12297" max="12308" width="0" style="1" hidden="1" customWidth="1"/>
    <col min="12309" max="12309" width="11" style="1"/>
    <col min="12310" max="12310" width="22.5703125" style="1" customWidth="1"/>
    <col min="12311" max="12544" width="11" style="1"/>
    <col min="12545" max="12545" width="4.42578125" style="1" customWidth="1"/>
    <col min="12546" max="12546" width="48.7109375" style="1" customWidth="1"/>
    <col min="12547" max="12552" width="13.42578125" style="1" customWidth="1"/>
    <col min="12553" max="12564" width="0" style="1" hidden="1" customWidth="1"/>
    <col min="12565" max="12565" width="11" style="1"/>
    <col min="12566" max="12566" width="22.5703125" style="1" customWidth="1"/>
    <col min="12567" max="12800" width="11" style="1"/>
    <col min="12801" max="12801" width="4.42578125" style="1" customWidth="1"/>
    <col min="12802" max="12802" width="48.7109375" style="1" customWidth="1"/>
    <col min="12803" max="12808" width="13.42578125" style="1" customWidth="1"/>
    <col min="12809" max="12820" width="0" style="1" hidden="1" customWidth="1"/>
    <col min="12821" max="12821" width="11" style="1"/>
    <col min="12822" max="12822" width="22.5703125" style="1" customWidth="1"/>
    <col min="12823" max="13056" width="11" style="1"/>
    <col min="13057" max="13057" width="4.42578125" style="1" customWidth="1"/>
    <col min="13058" max="13058" width="48.7109375" style="1" customWidth="1"/>
    <col min="13059" max="13064" width="13.42578125" style="1" customWidth="1"/>
    <col min="13065" max="13076" width="0" style="1" hidden="1" customWidth="1"/>
    <col min="13077" max="13077" width="11" style="1"/>
    <col min="13078" max="13078" width="22.5703125" style="1" customWidth="1"/>
    <col min="13079" max="13312" width="11" style="1"/>
    <col min="13313" max="13313" width="4.42578125" style="1" customWidth="1"/>
    <col min="13314" max="13314" width="48.7109375" style="1" customWidth="1"/>
    <col min="13315" max="13320" width="13.42578125" style="1" customWidth="1"/>
    <col min="13321" max="13332" width="0" style="1" hidden="1" customWidth="1"/>
    <col min="13333" max="13333" width="11" style="1"/>
    <col min="13334" max="13334" width="22.5703125" style="1" customWidth="1"/>
    <col min="13335" max="13568" width="11" style="1"/>
    <col min="13569" max="13569" width="4.42578125" style="1" customWidth="1"/>
    <col min="13570" max="13570" width="48.7109375" style="1" customWidth="1"/>
    <col min="13571" max="13576" width="13.42578125" style="1" customWidth="1"/>
    <col min="13577" max="13588" width="0" style="1" hidden="1" customWidth="1"/>
    <col min="13589" max="13589" width="11" style="1"/>
    <col min="13590" max="13590" width="22.5703125" style="1" customWidth="1"/>
    <col min="13591" max="13824" width="11" style="1"/>
    <col min="13825" max="13825" width="4.42578125" style="1" customWidth="1"/>
    <col min="13826" max="13826" width="48.7109375" style="1" customWidth="1"/>
    <col min="13827" max="13832" width="13.42578125" style="1" customWidth="1"/>
    <col min="13833" max="13844" width="0" style="1" hidden="1" customWidth="1"/>
    <col min="13845" max="13845" width="11" style="1"/>
    <col min="13846" max="13846" width="22.5703125" style="1" customWidth="1"/>
    <col min="13847" max="14080" width="11" style="1"/>
    <col min="14081" max="14081" width="4.42578125" style="1" customWidth="1"/>
    <col min="14082" max="14082" width="48.7109375" style="1" customWidth="1"/>
    <col min="14083" max="14088" width="13.42578125" style="1" customWidth="1"/>
    <col min="14089" max="14100" width="0" style="1" hidden="1" customWidth="1"/>
    <col min="14101" max="14101" width="11" style="1"/>
    <col min="14102" max="14102" width="22.5703125" style="1" customWidth="1"/>
    <col min="14103" max="14336" width="11" style="1"/>
    <col min="14337" max="14337" width="4.42578125" style="1" customWidth="1"/>
    <col min="14338" max="14338" width="48.7109375" style="1" customWidth="1"/>
    <col min="14339" max="14344" width="13.42578125" style="1" customWidth="1"/>
    <col min="14345" max="14356" width="0" style="1" hidden="1" customWidth="1"/>
    <col min="14357" max="14357" width="11" style="1"/>
    <col min="14358" max="14358" width="22.5703125" style="1" customWidth="1"/>
    <col min="14359" max="14592" width="11" style="1"/>
    <col min="14593" max="14593" width="4.42578125" style="1" customWidth="1"/>
    <col min="14594" max="14594" width="48.7109375" style="1" customWidth="1"/>
    <col min="14595" max="14600" width="13.42578125" style="1" customWidth="1"/>
    <col min="14601" max="14612" width="0" style="1" hidden="1" customWidth="1"/>
    <col min="14613" max="14613" width="11" style="1"/>
    <col min="14614" max="14614" width="22.5703125" style="1" customWidth="1"/>
    <col min="14615" max="14848" width="11" style="1"/>
    <col min="14849" max="14849" width="4.42578125" style="1" customWidth="1"/>
    <col min="14850" max="14850" width="48.7109375" style="1" customWidth="1"/>
    <col min="14851" max="14856" width="13.42578125" style="1" customWidth="1"/>
    <col min="14857" max="14868" width="0" style="1" hidden="1" customWidth="1"/>
    <col min="14869" max="14869" width="11" style="1"/>
    <col min="14870" max="14870" width="22.5703125" style="1" customWidth="1"/>
    <col min="14871" max="15104" width="11" style="1"/>
    <col min="15105" max="15105" width="4.42578125" style="1" customWidth="1"/>
    <col min="15106" max="15106" width="48.7109375" style="1" customWidth="1"/>
    <col min="15107" max="15112" width="13.42578125" style="1" customWidth="1"/>
    <col min="15113" max="15124" width="0" style="1" hidden="1" customWidth="1"/>
    <col min="15125" max="15125" width="11" style="1"/>
    <col min="15126" max="15126" width="22.5703125" style="1" customWidth="1"/>
    <col min="15127" max="15360" width="11" style="1"/>
    <col min="15361" max="15361" width="4.42578125" style="1" customWidth="1"/>
    <col min="15362" max="15362" width="48.7109375" style="1" customWidth="1"/>
    <col min="15363" max="15368" width="13.42578125" style="1" customWidth="1"/>
    <col min="15369" max="15380" width="0" style="1" hidden="1" customWidth="1"/>
    <col min="15381" max="15381" width="11" style="1"/>
    <col min="15382" max="15382" width="22.5703125" style="1" customWidth="1"/>
    <col min="15383" max="15616" width="11" style="1"/>
    <col min="15617" max="15617" width="4.42578125" style="1" customWidth="1"/>
    <col min="15618" max="15618" width="48.7109375" style="1" customWidth="1"/>
    <col min="15619" max="15624" width="13.42578125" style="1" customWidth="1"/>
    <col min="15625" max="15636" width="0" style="1" hidden="1" customWidth="1"/>
    <col min="15637" max="15637" width="11" style="1"/>
    <col min="15638" max="15638" width="22.5703125" style="1" customWidth="1"/>
    <col min="15639" max="15872" width="11" style="1"/>
    <col min="15873" max="15873" width="4.42578125" style="1" customWidth="1"/>
    <col min="15874" max="15874" width="48.7109375" style="1" customWidth="1"/>
    <col min="15875" max="15880" width="13.42578125" style="1" customWidth="1"/>
    <col min="15881" max="15892" width="0" style="1" hidden="1" customWidth="1"/>
    <col min="15893" max="15893" width="11" style="1"/>
    <col min="15894" max="15894" width="22.5703125" style="1" customWidth="1"/>
    <col min="15895" max="16128" width="11" style="1"/>
    <col min="16129" max="16129" width="4.42578125" style="1" customWidth="1"/>
    <col min="16130" max="16130" width="48.7109375" style="1" customWidth="1"/>
    <col min="16131" max="16136" width="13.42578125" style="1" customWidth="1"/>
    <col min="16137" max="16148" width="0" style="1" hidden="1" customWidth="1"/>
    <col min="16149" max="16149" width="11" style="1"/>
    <col min="16150" max="16150" width="22.5703125" style="1" customWidth="1"/>
    <col min="16151" max="16384" width="11" style="1"/>
  </cols>
  <sheetData>
    <row r="1" spans="2:22" ht="13.5" thickBot="1" x14ac:dyDescent="0.25"/>
    <row r="2" spans="2:22" ht="12.75" customHeight="1" x14ac:dyDescent="0.2">
      <c r="B2" s="3" t="s">
        <v>454</v>
      </c>
      <c r="C2" s="4"/>
      <c r="D2" s="4"/>
      <c r="E2" s="4"/>
      <c r="F2" s="4"/>
      <c r="G2" s="4"/>
      <c r="H2" s="5"/>
      <c r="U2" s="220"/>
      <c r="V2" s="220"/>
    </row>
    <row r="3" spans="2:22" ht="12.75" customHeight="1" x14ac:dyDescent="0.3">
      <c r="B3" s="71" t="s">
        <v>497</v>
      </c>
      <c r="C3" s="72"/>
      <c r="D3" s="72"/>
      <c r="E3" s="72"/>
      <c r="F3" s="72"/>
      <c r="G3" s="72"/>
      <c r="H3" s="73"/>
      <c r="K3" s="233" t="s">
        <v>498</v>
      </c>
      <c r="U3" s="211"/>
    </row>
    <row r="4" spans="2:22" ht="12.75" customHeight="1" x14ac:dyDescent="0.2">
      <c r="B4" s="71" t="s">
        <v>456</v>
      </c>
      <c r="C4" s="72"/>
      <c r="D4" s="72"/>
      <c r="E4" s="72"/>
      <c r="F4" s="72"/>
      <c r="G4" s="72"/>
      <c r="H4" s="73"/>
      <c r="U4" s="234"/>
      <c r="V4" s="235"/>
    </row>
    <row r="5" spans="2:22" ht="12.75" customHeight="1" x14ac:dyDescent="0.2">
      <c r="B5" s="71" t="s">
        <v>3</v>
      </c>
      <c r="C5" s="72"/>
      <c r="D5" s="72"/>
      <c r="E5" s="72"/>
      <c r="F5" s="72"/>
      <c r="G5" s="72"/>
      <c r="H5" s="73"/>
      <c r="K5" s="236"/>
      <c r="U5" s="234"/>
      <c r="V5" s="235"/>
    </row>
    <row r="6" spans="2:22" ht="13.5" thickBot="1" x14ac:dyDescent="0.25">
      <c r="B6" s="74" t="s">
        <v>499</v>
      </c>
      <c r="C6" s="75"/>
      <c r="D6" s="75"/>
      <c r="E6" s="75"/>
      <c r="F6" s="75"/>
      <c r="G6" s="75"/>
      <c r="H6" s="76"/>
      <c r="U6" s="234"/>
      <c r="V6" s="235"/>
    </row>
    <row r="7" spans="2:22" ht="15.75" customHeight="1" x14ac:dyDescent="0.2">
      <c r="B7" s="126" t="s">
        <v>458</v>
      </c>
      <c r="C7" s="237" t="s">
        <v>500</v>
      </c>
      <c r="D7" s="80" t="s">
        <v>460</v>
      </c>
      <c r="E7" s="80" t="s">
        <v>461</v>
      </c>
      <c r="F7" s="80" t="s">
        <v>462</v>
      </c>
      <c r="G7" s="80" t="s">
        <v>463</v>
      </c>
      <c r="H7" s="80" t="s">
        <v>464</v>
      </c>
      <c r="K7" s="210">
        <v>2018</v>
      </c>
      <c r="L7" s="1">
        <v>2019</v>
      </c>
      <c r="M7" s="1">
        <v>2020</v>
      </c>
      <c r="N7" s="1">
        <v>2021</v>
      </c>
      <c r="O7" s="1">
        <v>2022</v>
      </c>
      <c r="P7" s="1">
        <v>2023</v>
      </c>
      <c r="Q7" s="1">
        <v>2024</v>
      </c>
    </row>
    <row r="8" spans="2:22" ht="39" thickBot="1" x14ac:dyDescent="0.25">
      <c r="B8" s="128"/>
      <c r="C8" s="82" t="s">
        <v>501</v>
      </c>
      <c r="D8" s="83"/>
      <c r="E8" s="83"/>
      <c r="F8" s="83"/>
      <c r="G8" s="83"/>
      <c r="H8" s="83"/>
      <c r="K8" s="223">
        <f t="shared" ref="K8:Q8" si="0">+K9+K17</f>
        <v>24139862.07</v>
      </c>
      <c r="L8" s="238">
        <f t="shared" si="0"/>
        <v>26063091</v>
      </c>
      <c r="M8" s="238">
        <f t="shared" si="0"/>
        <v>27521624.27</v>
      </c>
      <c r="N8" s="238">
        <f t="shared" si="0"/>
        <v>29061880.665749997</v>
      </c>
      <c r="O8" s="238">
        <f t="shared" si="0"/>
        <v>30688445.186920248</v>
      </c>
      <c r="P8" s="238">
        <f t="shared" si="0"/>
        <v>32406160.421828102</v>
      </c>
      <c r="Q8" s="238">
        <f t="shared" si="0"/>
        <v>34220141.03963352</v>
      </c>
    </row>
    <row r="9" spans="2:22" ht="15.75" customHeight="1" thickBot="1" x14ac:dyDescent="0.25">
      <c r="B9" s="130"/>
      <c r="C9" s="239">
        <v>2021</v>
      </c>
      <c r="D9" s="239">
        <v>2022</v>
      </c>
      <c r="E9" s="239">
        <v>2023</v>
      </c>
      <c r="F9" s="239">
        <v>2024</v>
      </c>
      <c r="G9" s="239">
        <v>2025</v>
      </c>
      <c r="H9" s="239">
        <v>2026</v>
      </c>
      <c r="I9" s="240" t="s">
        <v>502</v>
      </c>
      <c r="J9" s="211"/>
      <c r="K9" s="241">
        <f>SUM(K12:K15)</f>
        <v>19870603.100000001</v>
      </c>
      <c r="L9" s="216">
        <v>21050438</v>
      </c>
      <c r="M9" s="242">
        <f>+L9+M11</f>
        <v>22208212.09</v>
      </c>
      <c r="N9" s="242">
        <f>+M9+N11</f>
        <v>23429663.754949998</v>
      </c>
      <c r="O9" s="242">
        <f>+N9+O11</f>
        <v>24718295.261472248</v>
      </c>
      <c r="P9" s="242">
        <f>+O9+P11</f>
        <v>26077801.500853222</v>
      </c>
      <c r="Q9" s="242">
        <f>+P9+Q11</f>
        <v>27512080.583400149</v>
      </c>
    </row>
    <row r="10" spans="2:22" x14ac:dyDescent="0.2">
      <c r="B10" s="243" t="s">
        <v>503</v>
      </c>
      <c r="C10" s="244">
        <f t="shared" ref="C10:H10" si="1">SUM(C11:C19)</f>
        <v>0</v>
      </c>
      <c r="D10" s="244">
        <f t="shared" si="1"/>
        <v>0</v>
      </c>
      <c r="E10" s="244">
        <f t="shared" si="1"/>
        <v>0</v>
      </c>
      <c r="F10" s="244">
        <f t="shared" si="1"/>
        <v>0</v>
      </c>
      <c r="G10" s="244">
        <f t="shared" si="1"/>
        <v>0</v>
      </c>
      <c r="H10" s="244">
        <f t="shared" si="1"/>
        <v>0</v>
      </c>
      <c r="K10" s="241"/>
      <c r="M10" s="1">
        <v>5.5E-2</v>
      </c>
      <c r="N10" s="1">
        <v>5.5E-2</v>
      </c>
      <c r="O10" s="1">
        <v>5.5E-2</v>
      </c>
      <c r="P10" s="1">
        <v>5.5E-2</v>
      </c>
      <c r="Q10" s="1">
        <v>5.5E-2</v>
      </c>
    </row>
    <row r="11" spans="2:22" x14ac:dyDescent="0.2">
      <c r="B11" s="245" t="s">
        <v>504</v>
      </c>
      <c r="C11" s="246">
        <v>0</v>
      </c>
      <c r="D11" s="246">
        <v>0</v>
      </c>
      <c r="E11" s="246">
        <v>0</v>
      </c>
      <c r="F11" s="246">
        <v>0</v>
      </c>
      <c r="G11" s="246">
        <v>0</v>
      </c>
      <c r="H11" s="246">
        <v>0</v>
      </c>
      <c r="J11" s="211"/>
      <c r="K11" s="241"/>
      <c r="L11" s="247">
        <f>+L12+L13+L14</f>
        <v>21050438</v>
      </c>
      <c r="M11" s="247">
        <f>+L9*M10</f>
        <v>1157774.0900000001</v>
      </c>
      <c r="N11" s="247">
        <f>+M9*N10</f>
        <v>1221451.6649499999</v>
      </c>
      <c r="O11" s="247">
        <f>+N9*O10</f>
        <v>1288631.5065222499</v>
      </c>
      <c r="P11" s="247">
        <f>+O9*P10</f>
        <v>1359506.2393809736</v>
      </c>
      <c r="Q11" s="247">
        <f>+P9*Q10</f>
        <v>1434279.0825469273</v>
      </c>
    </row>
    <row r="12" spans="2:22" x14ac:dyDescent="0.2">
      <c r="B12" s="245" t="s">
        <v>505</v>
      </c>
      <c r="C12" s="246">
        <v>0</v>
      </c>
      <c r="D12" s="246">
        <v>0</v>
      </c>
      <c r="E12" s="246">
        <v>0</v>
      </c>
      <c r="F12" s="246">
        <v>0</v>
      </c>
      <c r="G12" s="246">
        <v>0</v>
      </c>
      <c r="H12" s="246">
        <v>0</v>
      </c>
      <c r="J12" s="2">
        <v>1000</v>
      </c>
      <c r="K12" s="221">
        <v>16833078.399999999</v>
      </c>
      <c r="L12" s="211">
        <v>17931588.43</v>
      </c>
      <c r="M12" s="211">
        <f>+M9*0.85</f>
        <v>18876980.276499998</v>
      </c>
      <c r="N12" s="211">
        <f>+N9*0.85</f>
        <v>19915214.191707499</v>
      </c>
      <c r="O12" s="211">
        <f>+O9*0.85</f>
        <v>21010550.972251412</v>
      </c>
      <c r="P12" s="211">
        <f>+P9*0.85</f>
        <v>22166131.275725238</v>
      </c>
      <c r="Q12" s="211">
        <f>+Q9*0.85</f>
        <v>23385268.495890126</v>
      </c>
      <c r="R12" s="211"/>
    </row>
    <row r="13" spans="2:22" x14ac:dyDescent="0.2">
      <c r="B13" s="245" t="s">
        <v>506</v>
      </c>
      <c r="C13" s="246">
        <v>0</v>
      </c>
      <c r="D13" s="246">
        <v>0</v>
      </c>
      <c r="E13" s="246">
        <v>0</v>
      </c>
      <c r="F13" s="246">
        <v>0</v>
      </c>
      <c r="G13" s="246">
        <v>0</v>
      </c>
      <c r="H13" s="246">
        <v>0</v>
      </c>
      <c r="J13" s="2">
        <v>2000</v>
      </c>
      <c r="K13" s="221">
        <v>948002.6</v>
      </c>
      <c r="L13" s="211">
        <v>851169.78</v>
      </c>
      <c r="M13" s="211">
        <f>+M9*0.045</f>
        <v>999369.54404999991</v>
      </c>
      <c r="N13" s="211">
        <f>+N9*0.045</f>
        <v>1054334.8689727499</v>
      </c>
      <c r="O13" s="211">
        <f>+O9*0.045</f>
        <v>1112323.2867662511</v>
      </c>
      <c r="P13" s="211">
        <f>+P9*0.045</f>
        <v>1173501.0675383948</v>
      </c>
      <c r="Q13" s="211">
        <f>+Q9*0.045</f>
        <v>1238043.6262530067</v>
      </c>
    </row>
    <row r="14" spans="2:22" ht="12.75" customHeight="1" x14ac:dyDescent="0.2">
      <c r="B14" s="245" t="s">
        <v>507</v>
      </c>
      <c r="C14" s="246">
        <v>0</v>
      </c>
      <c r="D14" s="246">
        <v>0</v>
      </c>
      <c r="E14" s="246">
        <v>0</v>
      </c>
      <c r="F14" s="246">
        <v>0</v>
      </c>
      <c r="G14" s="246">
        <v>0</v>
      </c>
      <c r="H14" s="246">
        <v>0</v>
      </c>
      <c r="J14" s="2">
        <v>3000</v>
      </c>
      <c r="K14" s="221">
        <v>2089522.1</v>
      </c>
      <c r="L14" s="211">
        <v>2267679.79</v>
      </c>
      <c r="M14" s="211">
        <f>+M9*0.105</f>
        <v>2331862.26945</v>
      </c>
      <c r="N14" s="211">
        <f>+N9*0.105</f>
        <v>2460114.6942697498</v>
      </c>
      <c r="O14" s="211">
        <f>+O9*0.105</f>
        <v>2595421.0024545859</v>
      </c>
      <c r="P14" s="211">
        <f>+P9*0.105</f>
        <v>2738169.1575895883</v>
      </c>
      <c r="Q14" s="211">
        <f>+Q9*0.105</f>
        <v>2888768.4612570154</v>
      </c>
    </row>
    <row r="15" spans="2:22" x14ac:dyDescent="0.2">
      <c r="B15" s="245" t="s">
        <v>508</v>
      </c>
      <c r="C15" s="246">
        <v>0</v>
      </c>
      <c r="D15" s="246">
        <v>0</v>
      </c>
      <c r="E15" s="246">
        <v>0</v>
      </c>
      <c r="F15" s="246">
        <v>0</v>
      </c>
      <c r="G15" s="246">
        <v>0</v>
      </c>
      <c r="H15" s="246">
        <v>0</v>
      </c>
      <c r="J15" s="2">
        <v>4000</v>
      </c>
      <c r="K15" s="221"/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1">
        <v>0</v>
      </c>
    </row>
    <row r="16" spans="2:22" x14ac:dyDescent="0.2">
      <c r="B16" s="245" t="s">
        <v>509</v>
      </c>
      <c r="C16" s="246">
        <v>0</v>
      </c>
      <c r="D16" s="246">
        <v>0</v>
      </c>
      <c r="E16" s="246">
        <v>0</v>
      </c>
      <c r="F16" s="246">
        <v>0</v>
      </c>
      <c r="G16" s="246">
        <v>0</v>
      </c>
      <c r="H16" s="246">
        <v>0</v>
      </c>
      <c r="K16" s="221"/>
      <c r="L16" s="211"/>
      <c r="M16" s="211"/>
      <c r="N16" s="211"/>
      <c r="O16" s="211"/>
    </row>
    <row r="17" spans="2:23" x14ac:dyDescent="0.2">
      <c r="B17" s="245" t="s">
        <v>510</v>
      </c>
      <c r="C17" s="246">
        <v>0</v>
      </c>
      <c r="D17" s="246">
        <v>0</v>
      </c>
      <c r="E17" s="246">
        <v>0</v>
      </c>
      <c r="F17" s="246">
        <v>0</v>
      </c>
      <c r="G17" s="246">
        <v>0</v>
      </c>
      <c r="H17" s="246">
        <v>0</v>
      </c>
      <c r="K17" s="223">
        <f>SUM(K19:K23)</f>
        <v>4269258.97</v>
      </c>
      <c r="L17" s="242">
        <f>+L19+L20+L21+L22+L23</f>
        <v>5012653</v>
      </c>
      <c r="M17" s="242">
        <f>+L17+M18</f>
        <v>5313412.18</v>
      </c>
      <c r="N17" s="242">
        <f>+M17+N18</f>
        <v>5632216.9107999997</v>
      </c>
      <c r="O17" s="242">
        <f>+N17+O18</f>
        <v>5970149.9254479995</v>
      </c>
      <c r="P17" s="242">
        <f>+O17+P18</f>
        <v>6328358.9209748795</v>
      </c>
      <c r="Q17" s="242">
        <f>+P17+Q18</f>
        <v>6708060.456233372</v>
      </c>
    </row>
    <row r="18" spans="2:23" x14ac:dyDescent="0.2">
      <c r="B18" s="245" t="s">
        <v>511</v>
      </c>
      <c r="C18" s="246">
        <v>0</v>
      </c>
      <c r="D18" s="246">
        <v>0</v>
      </c>
      <c r="E18" s="246">
        <v>0</v>
      </c>
      <c r="F18" s="246">
        <v>0</v>
      </c>
      <c r="G18" s="246">
        <v>0</v>
      </c>
      <c r="H18" s="246">
        <v>0</v>
      </c>
      <c r="I18" s="240" t="s">
        <v>512</v>
      </c>
      <c r="K18" s="248"/>
      <c r="L18" s="249"/>
      <c r="M18" s="250">
        <f>+L17*0.06</f>
        <v>300759.18</v>
      </c>
      <c r="N18" s="250">
        <f>+M17*0.06</f>
        <v>318804.73079999996</v>
      </c>
      <c r="O18" s="250">
        <f>+N17*0.06</f>
        <v>337933.01464799995</v>
      </c>
      <c r="P18" s="250">
        <f>+O17*0.06</f>
        <v>358208.99552687997</v>
      </c>
      <c r="Q18" s="250">
        <f>+P17*0.06</f>
        <v>379701.53525849275</v>
      </c>
      <c r="S18" s="251">
        <f>+L19/L17</f>
        <v>0.20992875429438262</v>
      </c>
      <c r="T18" s="251"/>
    </row>
    <row r="19" spans="2:23" x14ac:dyDescent="0.2">
      <c r="B19" s="245" t="s">
        <v>513</v>
      </c>
      <c r="C19" s="246">
        <v>0</v>
      </c>
      <c r="D19" s="246">
        <v>0</v>
      </c>
      <c r="E19" s="246">
        <v>0</v>
      </c>
      <c r="F19" s="246">
        <v>0</v>
      </c>
      <c r="G19" s="246">
        <v>0</v>
      </c>
      <c r="H19" s="246">
        <v>0</v>
      </c>
      <c r="J19" s="2">
        <v>1000</v>
      </c>
      <c r="K19" s="221">
        <v>1403088.46</v>
      </c>
      <c r="L19" s="211">
        <v>1052300</v>
      </c>
      <c r="M19" s="211">
        <f>+M17*S18</f>
        <v>1115437.9999999998</v>
      </c>
      <c r="N19" s="211">
        <f>+N17*S18</f>
        <v>1182364.2799999998</v>
      </c>
      <c r="O19" s="211">
        <f>+O17*S18</f>
        <v>1253306.1367999997</v>
      </c>
      <c r="P19" s="211">
        <f>+P17*S18</f>
        <v>1328504.5050079997</v>
      </c>
      <c r="Q19" s="211">
        <f>+Q17*S18</f>
        <v>1408214.7753084798</v>
      </c>
      <c r="S19" s="251">
        <f>+L20/L17</f>
        <v>3.1283434141561366E-2</v>
      </c>
      <c r="T19" s="251"/>
    </row>
    <row r="20" spans="2:23" x14ac:dyDescent="0.2">
      <c r="B20" s="184"/>
      <c r="C20" s="246"/>
      <c r="D20" s="246"/>
      <c r="E20" s="246"/>
      <c r="F20" s="246"/>
      <c r="G20" s="246"/>
      <c r="H20" s="252"/>
      <c r="J20" s="2">
        <v>2000</v>
      </c>
      <c r="K20" s="221">
        <v>167493.04999999999</v>
      </c>
      <c r="L20" s="211">
        <v>156813</v>
      </c>
      <c r="M20" s="211">
        <f>+M17*S19</f>
        <v>166221.78</v>
      </c>
      <c r="N20" s="211">
        <f>+N17*S19</f>
        <v>176195.08679999999</v>
      </c>
      <c r="O20" s="211">
        <f>+O17*S19</f>
        <v>186766.79200799999</v>
      </c>
      <c r="P20" s="211">
        <f>+P17*S19</f>
        <v>197972.79952847998</v>
      </c>
      <c r="Q20" s="211">
        <f>+Q17*S19</f>
        <v>209851.16750018878</v>
      </c>
      <c r="S20" s="251">
        <f>+L21/L17</f>
        <v>0.48082622116472057</v>
      </c>
      <c r="T20" s="251"/>
    </row>
    <row r="21" spans="2:23" x14ac:dyDescent="0.2">
      <c r="B21" s="243" t="s">
        <v>514</v>
      </c>
      <c r="C21" s="244">
        <f t="shared" ref="C21:H21" si="2">SUM(C22:C30)</f>
        <v>49236887.206200011</v>
      </c>
      <c r="D21" s="244">
        <f t="shared" si="2"/>
        <v>51959100.202377014</v>
      </c>
      <c r="E21" s="244">
        <f t="shared" si="2"/>
        <v>54831885.965333901</v>
      </c>
      <c r="F21" s="244">
        <f t="shared" si="2"/>
        <v>57863577.060363002</v>
      </c>
      <c r="G21" s="244">
        <f t="shared" si="2"/>
        <v>61062967.407634832</v>
      </c>
      <c r="H21" s="244">
        <f t="shared" si="2"/>
        <v>64439337.840543732</v>
      </c>
      <c r="J21" s="2">
        <v>3000</v>
      </c>
      <c r="K21" s="221">
        <v>1616411.51</v>
      </c>
      <c r="L21" s="211">
        <v>2410215</v>
      </c>
      <c r="M21" s="211">
        <f>+M17*S20</f>
        <v>2554827.9</v>
      </c>
      <c r="N21" s="211">
        <f>+N17*S20</f>
        <v>2708117.574</v>
      </c>
      <c r="O21" s="211">
        <f>+O17*S20</f>
        <v>2870604.6284399997</v>
      </c>
      <c r="P21" s="211">
        <f>+P17*S20</f>
        <v>3042840.9061463997</v>
      </c>
      <c r="Q21" s="211">
        <f>+Q17*S20</f>
        <v>3225411.3605151838</v>
      </c>
      <c r="S21" s="251">
        <f>+L22/L17</f>
        <v>0.27796159039933543</v>
      </c>
      <c r="T21" s="251"/>
    </row>
    <row r="22" spans="2:23" x14ac:dyDescent="0.2">
      <c r="B22" s="245" t="s">
        <v>504</v>
      </c>
      <c r="C22" s="246">
        <v>42773148.658896007</v>
      </c>
      <c r="D22" s="246">
        <v>45126097.361130372</v>
      </c>
      <c r="E22" s="246">
        <v>47608483.773547322</v>
      </c>
      <c r="F22" s="246">
        <v>50227428.502100497</v>
      </c>
      <c r="G22" s="246">
        <v>52990443.877984576</v>
      </c>
      <c r="H22" s="253">
        <v>55905455.508038402</v>
      </c>
      <c r="J22" s="2">
        <v>4000</v>
      </c>
      <c r="K22" s="221">
        <v>1073365.95</v>
      </c>
      <c r="L22" s="211">
        <v>1393325</v>
      </c>
      <c r="M22" s="211">
        <f>+M17*S21</f>
        <v>1476924.4999999998</v>
      </c>
      <c r="N22" s="211">
        <f>+N17*S21</f>
        <v>1565539.97</v>
      </c>
      <c r="O22" s="211">
        <f>+O17*S21</f>
        <v>1659472.3681999999</v>
      </c>
      <c r="P22" s="211">
        <f>+P17*S21</f>
        <v>1759040.7102919999</v>
      </c>
      <c r="Q22" s="211">
        <f>+Q17*S21</f>
        <v>1864583.1529095196</v>
      </c>
    </row>
    <row r="23" spans="2:23" x14ac:dyDescent="0.2">
      <c r="B23" s="245" t="s">
        <v>505</v>
      </c>
      <c r="C23" s="246">
        <v>2016106.2099540001</v>
      </c>
      <c r="D23" s="246">
        <v>2130112.5754653905</v>
      </c>
      <c r="E23" s="246">
        <v>2250576.5225177417</v>
      </c>
      <c r="F23" s="246">
        <v>2377864.4519820781</v>
      </c>
      <c r="G23" s="246">
        <v>2512363.5908105047</v>
      </c>
      <c r="H23" s="253">
        <v>2654483.177912659</v>
      </c>
      <c r="J23" s="2">
        <v>5000</v>
      </c>
      <c r="K23" s="221">
        <v>8900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</row>
    <row r="24" spans="2:23" x14ac:dyDescent="0.2">
      <c r="B24" s="245" t="s">
        <v>506</v>
      </c>
      <c r="C24" s="246">
        <v>4277421.9393180003</v>
      </c>
      <c r="D24" s="246">
        <v>4522467.2438673303</v>
      </c>
      <c r="E24" s="246">
        <v>4781577.266040084</v>
      </c>
      <c r="F24" s="246">
        <v>5055560.7988579422</v>
      </c>
      <c r="G24" s="246">
        <v>5345273.2329719216</v>
      </c>
      <c r="H24" s="254">
        <v>5651619.246372777</v>
      </c>
      <c r="S24" s="211"/>
    </row>
    <row r="25" spans="2:23" ht="12.75" customHeight="1" x14ac:dyDescent="0.2">
      <c r="B25" s="245" t="s">
        <v>507</v>
      </c>
      <c r="C25" s="246">
        <v>170210.39803200003</v>
      </c>
      <c r="D25" s="246">
        <v>180423.02191392001</v>
      </c>
      <c r="E25" s="246">
        <v>191248.4032287552</v>
      </c>
      <c r="F25" s="246">
        <v>202723.30742248052</v>
      </c>
      <c r="G25" s="246">
        <v>214886.70586782935</v>
      </c>
      <c r="H25" s="246">
        <v>227779.90821989911</v>
      </c>
      <c r="T25" s="211"/>
    </row>
    <row r="26" spans="2:23" ht="12.75" customHeight="1" x14ac:dyDescent="0.2">
      <c r="B26" s="245" t="s">
        <v>508</v>
      </c>
      <c r="C26" s="246">
        <v>0</v>
      </c>
      <c r="D26" s="246">
        <v>0</v>
      </c>
      <c r="E26" s="246">
        <v>0</v>
      </c>
      <c r="F26" s="246">
        <v>0</v>
      </c>
      <c r="G26" s="246">
        <v>0</v>
      </c>
      <c r="H26" s="246">
        <v>0</v>
      </c>
      <c r="J26" s="211"/>
    </row>
    <row r="27" spans="2:23" ht="12.75" customHeight="1" x14ac:dyDescent="0.2">
      <c r="B27" s="245" t="s">
        <v>509</v>
      </c>
      <c r="C27" s="246">
        <v>0</v>
      </c>
      <c r="D27" s="246">
        <v>0</v>
      </c>
      <c r="E27" s="246">
        <v>0</v>
      </c>
      <c r="F27" s="246">
        <v>0</v>
      </c>
      <c r="G27" s="246">
        <v>0</v>
      </c>
      <c r="H27" s="246">
        <v>0</v>
      </c>
      <c r="W27" s="211"/>
    </row>
    <row r="28" spans="2:23" ht="12.75" customHeight="1" x14ac:dyDescent="0.2">
      <c r="B28" s="245" t="s">
        <v>510</v>
      </c>
      <c r="C28" s="246">
        <v>0</v>
      </c>
      <c r="D28" s="246">
        <v>0</v>
      </c>
      <c r="E28" s="246">
        <v>0</v>
      </c>
      <c r="F28" s="246">
        <v>0</v>
      </c>
      <c r="G28" s="246">
        <v>0</v>
      </c>
      <c r="H28" s="246">
        <v>0</v>
      </c>
      <c r="I28" s="240" t="s">
        <v>515</v>
      </c>
      <c r="W28" s="211"/>
    </row>
    <row r="29" spans="2:23" ht="12.75" customHeight="1" x14ac:dyDescent="0.2">
      <c r="B29" s="245" t="s">
        <v>516</v>
      </c>
      <c r="C29" s="246">
        <v>0</v>
      </c>
      <c r="D29" s="246">
        <v>0</v>
      </c>
      <c r="E29" s="246">
        <v>0</v>
      </c>
      <c r="F29" s="246">
        <v>0</v>
      </c>
      <c r="G29" s="246">
        <v>0</v>
      </c>
      <c r="H29" s="246">
        <v>0</v>
      </c>
      <c r="K29" s="210">
        <v>2018</v>
      </c>
      <c r="L29" s="1">
        <v>2019</v>
      </c>
      <c r="M29" s="1">
        <v>2020</v>
      </c>
      <c r="N29" s="1">
        <v>2021</v>
      </c>
      <c r="O29" s="1">
        <v>2022</v>
      </c>
      <c r="P29" s="1">
        <v>2023</v>
      </c>
      <c r="Q29" s="1">
        <v>2024</v>
      </c>
      <c r="W29" s="211"/>
    </row>
    <row r="30" spans="2:23" ht="12.75" customHeight="1" x14ac:dyDescent="0.2">
      <c r="B30" s="245" t="s">
        <v>513</v>
      </c>
      <c r="C30" s="246">
        <v>0</v>
      </c>
      <c r="D30" s="246">
        <v>0</v>
      </c>
      <c r="E30" s="246">
        <v>0</v>
      </c>
      <c r="F30" s="246">
        <v>0</v>
      </c>
      <c r="G30" s="246">
        <v>0</v>
      </c>
      <c r="H30" s="246">
        <v>0</v>
      </c>
      <c r="W30" s="211"/>
    </row>
    <row r="31" spans="2:23" ht="12.75" customHeight="1" x14ac:dyDescent="0.2">
      <c r="B31" s="184"/>
      <c r="C31" s="246"/>
      <c r="D31" s="246"/>
      <c r="E31" s="246"/>
      <c r="F31" s="246"/>
      <c r="G31" s="246"/>
      <c r="H31" s="252"/>
    </row>
    <row r="32" spans="2:23" ht="12.75" customHeight="1" x14ac:dyDescent="0.2">
      <c r="B32" s="243" t="s">
        <v>517</v>
      </c>
      <c r="C32" s="244">
        <f t="shared" ref="C32:H32" si="3">C10+C21</f>
        <v>49236887.206200011</v>
      </c>
      <c r="D32" s="244">
        <f t="shared" si="3"/>
        <v>51959100.202377014</v>
      </c>
      <c r="E32" s="244">
        <f t="shared" si="3"/>
        <v>54831885.965333901</v>
      </c>
      <c r="F32" s="244">
        <f t="shared" si="3"/>
        <v>57863577.060363002</v>
      </c>
      <c r="G32" s="244">
        <f t="shared" si="3"/>
        <v>61062967.407634832</v>
      </c>
      <c r="H32" s="244">
        <f t="shared" si="3"/>
        <v>64439337.840543732</v>
      </c>
      <c r="J32" s="216"/>
      <c r="K32" s="241" t="e">
        <f>SUM(#REF!)</f>
        <v>#REF!</v>
      </c>
      <c r="L32" s="238" t="e">
        <f>+#REF!+#REF!+#REF!+#REF!+#REF!</f>
        <v>#REF!</v>
      </c>
      <c r="M32" s="238" t="e">
        <f>+L32+M34</f>
        <v>#REF!</v>
      </c>
      <c r="N32" s="238" t="e">
        <f>+M32+N34</f>
        <v>#REF!</v>
      </c>
      <c r="O32" s="238" t="e">
        <f>+N32+O34</f>
        <v>#REF!</v>
      </c>
      <c r="P32" s="238" t="e">
        <f>+O32+P34</f>
        <v>#REF!</v>
      </c>
      <c r="Q32" s="238" t="e">
        <f>+P32+Q34</f>
        <v>#REF!</v>
      </c>
      <c r="W32" s="255"/>
    </row>
    <row r="33" spans="2:23" ht="12.75" customHeight="1" thickBot="1" x14ac:dyDescent="0.25">
      <c r="B33" s="187"/>
      <c r="C33" s="28"/>
      <c r="D33" s="28"/>
      <c r="E33" s="28"/>
      <c r="F33" s="28"/>
      <c r="G33" s="28"/>
      <c r="H33" s="256"/>
      <c r="M33" s="1">
        <v>5.5E-2</v>
      </c>
      <c r="N33" s="1">
        <v>5.5E-2</v>
      </c>
      <c r="O33" s="1">
        <v>5.5E-2</v>
      </c>
      <c r="P33" s="1">
        <v>5.5E-2</v>
      </c>
      <c r="Q33" s="1">
        <v>5.5E-2</v>
      </c>
      <c r="R33" s="1">
        <v>21050438</v>
      </c>
    </row>
    <row r="34" spans="2:23" x14ac:dyDescent="0.2">
      <c r="L34" s="247" t="e">
        <f t="shared" ref="L34:Q34" si="4">+K32*L33</f>
        <v>#REF!</v>
      </c>
      <c r="M34" s="247" t="e">
        <f t="shared" si="4"/>
        <v>#REF!</v>
      </c>
      <c r="N34" s="247" t="e">
        <f t="shared" si="4"/>
        <v>#REF!</v>
      </c>
      <c r="O34" s="247" t="e">
        <f t="shared" si="4"/>
        <v>#REF!</v>
      </c>
      <c r="P34" s="247" t="e">
        <f t="shared" si="4"/>
        <v>#REF!</v>
      </c>
      <c r="Q34" s="247" t="e">
        <f t="shared" si="4"/>
        <v>#REF!</v>
      </c>
      <c r="R34" s="211" t="e">
        <f>+R33-K32</f>
        <v>#REF!</v>
      </c>
    </row>
    <row r="35" spans="2:23" x14ac:dyDescent="0.2">
      <c r="J35" s="1">
        <v>4000</v>
      </c>
      <c r="K35" s="221"/>
      <c r="L35" s="211" t="e">
        <f>+L15+L22+#REF!</f>
        <v>#REF!</v>
      </c>
      <c r="M35" s="211" t="e">
        <f>+M15+M22+#REF!</f>
        <v>#REF!</v>
      </c>
      <c r="N35" s="211" t="e">
        <f>+N15+N22+#REF!</f>
        <v>#REF!</v>
      </c>
      <c r="O35" s="211" t="e">
        <f>+O15+O22+#REF!</f>
        <v>#REF!</v>
      </c>
      <c r="P35" s="211" t="e">
        <f>+P15+P22+#REF!</f>
        <v>#REF!</v>
      </c>
      <c r="Q35" s="211" t="e">
        <f>+Q15+Q22+#REF!</f>
        <v>#REF!</v>
      </c>
    </row>
    <row r="36" spans="2:23" x14ac:dyDescent="0.2">
      <c r="J36" s="1">
        <v>5000</v>
      </c>
      <c r="K36" s="221"/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</row>
    <row r="37" spans="2:23" x14ac:dyDescent="0.2">
      <c r="K37" s="221"/>
      <c r="L37" s="211"/>
      <c r="V37" s="211"/>
      <c r="W37" s="257"/>
    </row>
    <row r="39" spans="2:23" x14ac:dyDescent="0.2">
      <c r="W39" s="211"/>
    </row>
    <row r="40" spans="2:23" x14ac:dyDescent="0.2">
      <c r="K40" s="223" t="e">
        <f t="shared" ref="K40:P40" si="5">+K9+K17+K32</f>
        <v>#REF!</v>
      </c>
      <c r="L40" s="242" t="e">
        <f t="shared" si="5"/>
        <v>#REF!</v>
      </c>
      <c r="M40" s="242" t="e">
        <f t="shared" si="5"/>
        <v>#REF!</v>
      </c>
      <c r="N40" s="242" t="e">
        <f t="shared" si="5"/>
        <v>#REF!</v>
      </c>
      <c r="O40" s="242" t="e">
        <f t="shared" si="5"/>
        <v>#REF!</v>
      </c>
      <c r="P40" s="242" t="e">
        <f t="shared" si="5"/>
        <v>#REF!</v>
      </c>
      <c r="Q40" s="242" t="e">
        <f>+Q9+Q17+Q32</f>
        <v>#REF!</v>
      </c>
    </row>
  </sheetData>
  <mergeCells count="11">
    <mergeCell ref="H7:H8"/>
    <mergeCell ref="B2:H2"/>
    <mergeCell ref="B3:H3"/>
    <mergeCell ref="B4:H4"/>
    <mergeCell ref="B5:H5"/>
    <mergeCell ref="B6:H6"/>
    <mergeCell ref="B7:B9"/>
    <mergeCell ref="D7:D8"/>
    <mergeCell ref="E7:E8"/>
    <mergeCell ref="F7:F8"/>
    <mergeCell ref="G7:G8"/>
  </mergeCells>
  <pageMargins left="0.35433070866141736" right="0.11811023622047245" top="0.74803149606299213" bottom="0.74803149606299213" header="0.31496062992125984" footer="0.31496062992125984"/>
  <pageSetup scale="7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B1:H40"/>
  <sheetViews>
    <sheetView workbookViewId="0">
      <pane ySplit="8" topLeftCell="A9" activePane="bottomLeft" state="frozen"/>
      <selection pane="bottomLeft" activeCell="B47" sqref="B47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8" width="13.28515625" style="1" customWidth="1"/>
    <col min="9" max="9" width="11" style="1"/>
    <col min="10" max="10" width="2.5703125" style="1" customWidth="1"/>
    <col min="11" max="256" width="11" style="1"/>
    <col min="257" max="257" width="3.7109375" style="1" customWidth="1"/>
    <col min="258" max="258" width="52.7109375" style="1" customWidth="1"/>
    <col min="259" max="264" width="13.28515625" style="1" customWidth="1"/>
    <col min="265" max="265" width="11" style="1"/>
    <col min="266" max="266" width="2.5703125" style="1" customWidth="1"/>
    <col min="267" max="512" width="11" style="1"/>
    <col min="513" max="513" width="3.7109375" style="1" customWidth="1"/>
    <col min="514" max="514" width="52.7109375" style="1" customWidth="1"/>
    <col min="515" max="520" width="13.28515625" style="1" customWidth="1"/>
    <col min="521" max="521" width="11" style="1"/>
    <col min="522" max="522" width="2.5703125" style="1" customWidth="1"/>
    <col min="523" max="768" width="11" style="1"/>
    <col min="769" max="769" width="3.7109375" style="1" customWidth="1"/>
    <col min="770" max="770" width="52.7109375" style="1" customWidth="1"/>
    <col min="771" max="776" width="13.28515625" style="1" customWidth="1"/>
    <col min="777" max="777" width="11" style="1"/>
    <col min="778" max="778" width="2.5703125" style="1" customWidth="1"/>
    <col min="779" max="1024" width="11" style="1"/>
    <col min="1025" max="1025" width="3.7109375" style="1" customWidth="1"/>
    <col min="1026" max="1026" width="52.7109375" style="1" customWidth="1"/>
    <col min="1027" max="1032" width="13.28515625" style="1" customWidth="1"/>
    <col min="1033" max="1033" width="11" style="1"/>
    <col min="1034" max="1034" width="2.5703125" style="1" customWidth="1"/>
    <col min="1035" max="1280" width="11" style="1"/>
    <col min="1281" max="1281" width="3.7109375" style="1" customWidth="1"/>
    <col min="1282" max="1282" width="52.7109375" style="1" customWidth="1"/>
    <col min="1283" max="1288" width="13.28515625" style="1" customWidth="1"/>
    <col min="1289" max="1289" width="11" style="1"/>
    <col min="1290" max="1290" width="2.5703125" style="1" customWidth="1"/>
    <col min="1291" max="1536" width="11" style="1"/>
    <col min="1537" max="1537" width="3.7109375" style="1" customWidth="1"/>
    <col min="1538" max="1538" width="52.7109375" style="1" customWidth="1"/>
    <col min="1539" max="1544" width="13.28515625" style="1" customWidth="1"/>
    <col min="1545" max="1545" width="11" style="1"/>
    <col min="1546" max="1546" width="2.5703125" style="1" customWidth="1"/>
    <col min="1547" max="1792" width="11" style="1"/>
    <col min="1793" max="1793" width="3.7109375" style="1" customWidth="1"/>
    <col min="1794" max="1794" width="52.7109375" style="1" customWidth="1"/>
    <col min="1795" max="1800" width="13.28515625" style="1" customWidth="1"/>
    <col min="1801" max="1801" width="11" style="1"/>
    <col min="1802" max="1802" width="2.5703125" style="1" customWidth="1"/>
    <col min="1803" max="2048" width="11" style="1"/>
    <col min="2049" max="2049" width="3.7109375" style="1" customWidth="1"/>
    <col min="2050" max="2050" width="52.7109375" style="1" customWidth="1"/>
    <col min="2051" max="2056" width="13.28515625" style="1" customWidth="1"/>
    <col min="2057" max="2057" width="11" style="1"/>
    <col min="2058" max="2058" width="2.5703125" style="1" customWidth="1"/>
    <col min="2059" max="2304" width="11" style="1"/>
    <col min="2305" max="2305" width="3.7109375" style="1" customWidth="1"/>
    <col min="2306" max="2306" width="52.7109375" style="1" customWidth="1"/>
    <col min="2307" max="2312" width="13.28515625" style="1" customWidth="1"/>
    <col min="2313" max="2313" width="11" style="1"/>
    <col min="2314" max="2314" width="2.5703125" style="1" customWidth="1"/>
    <col min="2315" max="2560" width="11" style="1"/>
    <col min="2561" max="2561" width="3.7109375" style="1" customWidth="1"/>
    <col min="2562" max="2562" width="52.7109375" style="1" customWidth="1"/>
    <col min="2563" max="2568" width="13.28515625" style="1" customWidth="1"/>
    <col min="2569" max="2569" width="11" style="1"/>
    <col min="2570" max="2570" width="2.5703125" style="1" customWidth="1"/>
    <col min="2571" max="2816" width="11" style="1"/>
    <col min="2817" max="2817" width="3.7109375" style="1" customWidth="1"/>
    <col min="2818" max="2818" width="52.7109375" style="1" customWidth="1"/>
    <col min="2819" max="2824" width="13.28515625" style="1" customWidth="1"/>
    <col min="2825" max="2825" width="11" style="1"/>
    <col min="2826" max="2826" width="2.5703125" style="1" customWidth="1"/>
    <col min="2827" max="3072" width="11" style="1"/>
    <col min="3073" max="3073" width="3.7109375" style="1" customWidth="1"/>
    <col min="3074" max="3074" width="52.7109375" style="1" customWidth="1"/>
    <col min="3075" max="3080" width="13.28515625" style="1" customWidth="1"/>
    <col min="3081" max="3081" width="11" style="1"/>
    <col min="3082" max="3082" width="2.5703125" style="1" customWidth="1"/>
    <col min="3083" max="3328" width="11" style="1"/>
    <col min="3329" max="3329" width="3.7109375" style="1" customWidth="1"/>
    <col min="3330" max="3330" width="52.7109375" style="1" customWidth="1"/>
    <col min="3331" max="3336" width="13.28515625" style="1" customWidth="1"/>
    <col min="3337" max="3337" width="11" style="1"/>
    <col min="3338" max="3338" width="2.5703125" style="1" customWidth="1"/>
    <col min="3339" max="3584" width="11" style="1"/>
    <col min="3585" max="3585" width="3.7109375" style="1" customWidth="1"/>
    <col min="3586" max="3586" width="52.7109375" style="1" customWidth="1"/>
    <col min="3587" max="3592" width="13.28515625" style="1" customWidth="1"/>
    <col min="3593" max="3593" width="11" style="1"/>
    <col min="3594" max="3594" width="2.5703125" style="1" customWidth="1"/>
    <col min="3595" max="3840" width="11" style="1"/>
    <col min="3841" max="3841" width="3.7109375" style="1" customWidth="1"/>
    <col min="3842" max="3842" width="52.7109375" style="1" customWidth="1"/>
    <col min="3843" max="3848" width="13.28515625" style="1" customWidth="1"/>
    <col min="3849" max="3849" width="11" style="1"/>
    <col min="3850" max="3850" width="2.5703125" style="1" customWidth="1"/>
    <col min="3851" max="4096" width="11" style="1"/>
    <col min="4097" max="4097" width="3.7109375" style="1" customWidth="1"/>
    <col min="4098" max="4098" width="52.7109375" style="1" customWidth="1"/>
    <col min="4099" max="4104" width="13.28515625" style="1" customWidth="1"/>
    <col min="4105" max="4105" width="11" style="1"/>
    <col min="4106" max="4106" width="2.5703125" style="1" customWidth="1"/>
    <col min="4107" max="4352" width="11" style="1"/>
    <col min="4353" max="4353" width="3.7109375" style="1" customWidth="1"/>
    <col min="4354" max="4354" width="52.7109375" style="1" customWidth="1"/>
    <col min="4355" max="4360" width="13.28515625" style="1" customWidth="1"/>
    <col min="4361" max="4361" width="11" style="1"/>
    <col min="4362" max="4362" width="2.5703125" style="1" customWidth="1"/>
    <col min="4363" max="4608" width="11" style="1"/>
    <col min="4609" max="4609" width="3.7109375" style="1" customWidth="1"/>
    <col min="4610" max="4610" width="52.7109375" style="1" customWidth="1"/>
    <col min="4611" max="4616" width="13.28515625" style="1" customWidth="1"/>
    <col min="4617" max="4617" width="11" style="1"/>
    <col min="4618" max="4618" width="2.5703125" style="1" customWidth="1"/>
    <col min="4619" max="4864" width="11" style="1"/>
    <col min="4865" max="4865" width="3.7109375" style="1" customWidth="1"/>
    <col min="4866" max="4866" width="52.7109375" style="1" customWidth="1"/>
    <col min="4867" max="4872" width="13.28515625" style="1" customWidth="1"/>
    <col min="4873" max="4873" width="11" style="1"/>
    <col min="4874" max="4874" width="2.5703125" style="1" customWidth="1"/>
    <col min="4875" max="5120" width="11" style="1"/>
    <col min="5121" max="5121" width="3.7109375" style="1" customWidth="1"/>
    <col min="5122" max="5122" width="52.7109375" style="1" customWidth="1"/>
    <col min="5123" max="5128" width="13.28515625" style="1" customWidth="1"/>
    <col min="5129" max="5129" width="11" style="1"/>
    <col min="5130" max="5130" width="2.5703125" style="1" customWidth="1"/>
    <col min="5131" max="5376" width="11" style="1"/>
    <col min="5377" max="5377" width="3.7109375" style="1" customWidth="1"/>
    <col min="5378" max="5378" width="52.7109375" style="1" customWidth="1"/>
    <col min="5379" max="5384" width="13.28515625" style="1" customWidth="1"/>
    <col min="5385" max="5385" width="11" style="1"/>
    <col min="5386" max="5386" width="2.5703125" style="1" customWidth="1"/>
    <col min="5387" max="5632" width="11" style="1"/>
    <col min="5633" max="5633" width="3.7109375" style="1" customWidth="1"/>
    <col min="5634" max="5634" width="52.7109375" style="1" customWidth="1"/>
    <col min="5635" max="5640" width="13.28515625" style="1" customWidth="1"/>
    <col min="5641" max="5641" width="11" style="1"/>
    <col min="5642" max="5642" width="2.5703125" style="1" customWidth="1"/>
    <col min="5643" max="5888" width="11" style="1"/>
    <col min="5889" max="5889" width="3.7109375" style="1" customWidth="1"/>
    <col min="5890" max="5890" width="52.7109375" style="1" customWidth="1"/>
    <col min="5891" max="5896" width="13.28515625" style="1" customWidth="1"/>
    <col min="5897" max="5897" width="11" style="1"/>
    <col min="5898" max="5898" width="2.5703125" style="1" customWidth="1"/>
    <col min="5899" max="6144" width="11" style="1"/>
    <col min="6145" max="6145" width="3.7109375" style="1" customWidth="1"/>
    <col min="6146" max="6146" width="52.7109375" style="1" customWidth="1"/>
    <col min="6147" max="6152" width="13.28515625" style="1" customWidth="1"/>
    <col min="6153" max="6153" width="11" style="1"/>
    <col min="6154" max="6154" width="2.5703125" style="1" customWidth="1"/>
    <col min="6155" max="6400" width="11" style="1"/>
    <col min="6401" max="6401" width="3.7109375" style="1" customWidth="1"/>
    <col min="6402" max="6402" width="52.7109375" style="1" customWidth="1"/>
    <col min="6403" max="6408" width="13.28515625" style="1" customWidth="1"/>
    <col min="6409" max="6409" width="11" style="1"/>
    <col min="6410" max="6410" width="2.5703125" style="1" customWidth="1"/>
    <col min="6411" max="6656" width="11" style="1"/>
    <col min="6657" max="6657" width="3.7109375" style="1" customWidth="1"/>
    <col min="6658" max="6658" width="52.7109375" style="1" customWidth="1"/>
    <col min="6659" max="6664" width="13.28515625" style="1" customWidth="1"/>
    <col min="6665" max="6665" width="11" style="1"/>
    <col min="6666" max="6666" width="2.5703125" style="1" customWidth="1"/>
    <col min="6667" max="6912" width="11" style="1"/>
    <col min="6913" max="6913" width="3.7109375" style="1" customWidth="1"/>
    <col min="6914" max="6914" width="52.7109375" style="1" customWidth="1"/>
    <col min="6915" max="6920" width="13.28515625" style="1" customWidth="1"/>
    <col min="6921" max="6921" width="11" style="1"/>
    <col min="6922" max="6922" width="2.5703125" style="1" customWidth="1"/>
    <col min="6923" max="7168" width="11" style="1"/>
    <col min="7169" max="7169" width="3.7109375" style="1" customWidth="1"/>
    <col min="7170" max="7170" width="52.7109375" style="1" customWidth="1"/>
    <col min="7171" max="7176" width="13.28515625" style="1" customWidth="1"/>
    <col min="7177" max="7177" width="11" style="1"/>
    <col min="7178" max="7178" width="2.5703125" style="1" customWidth="1"/>
    <col min="7179" max="7424" width="11" style="1"/>
    <col min="7425" max="7425" width="3.7109375" style="1" customWidth="1"/>
    <col min="7426" max="7426" width="52.7109375" style="1" customWidth="1"/>
    <col min="7427" max="7432" width="13.28515625" style="1" customWidth="1"/>
    <col min="7433" max="7433" width="11" style="1"/>
    <col min="7434" max="7434" width="2.5703125" style="1" customWidth="1"/>
    <col min="7435" max="7680" width="11" style="1"/>
    <col min="7681" max="7681" width="3.7109375" style="1" customWidth="1"/>
    <col min="7682" max="7682" width="52.7109375" style="1" customWidth="1"/>
    <col min="7683" max="7688" width="13.28515625" style="1" customWidth="1"/>
    <col min="7689" max="7689" width="11" style="1"/>
    <col min="7690" max="7690" width="2.5703125" style="1" customWidth="1"/>
    <col min="7691" max="7936" width="11" style="1"/>
    <col min="7937" max="7937" width="3.7109375" style="1" customWidth="1"/>
    <col min="7938" max="7938" width="52.7109375" style="1" customWidth="1"/>
    <col min="7939" max="7944" width="13.28515625" style="1" customWidth="1"/>
    <col min="7945" max="7945" width="11" style="1"/>
    <col min="7946" max="7946" width="2.5703125" style="1" customWidth="1"/>
    <col min="7947" max="8192" width="11" style="1"/>
    <col min="8193" max="8193" width="3.7109375" style="1" customWidth="1"/>
    <col min="8194" max="8194" width="52.7109375" style="1" customWidth="1"/>
    <col min="8195" max="8200" width="13.28515625" style="1" customWidth="1"/>
    <col min="8201" max="8201" width="11" style="1"/>
    <col min="8202" max="8202" width="2.5703125" style="1" customWidth="1"/>
    <col min="8203" max="8448" width="11" style="1"/>
    <col min="8449" max="8449" width="3.7109375" style="1" customWidth="1"/>
    <col min="8450" max="8450" width="52.7109375" style="1" customWidth="1"/>
    <col min="8451" max="8456" width="13.28515625" style="1" customWidth="1"/>
    <col min="8457" max="8457" width="11" style="1"/>
    <col min="8458" max="8458" width="2.5703125" style="1" customWidth="1"/>
    <col min="8459" max="8704" width="11" style="1"/>
    <col min="8705" max="8705" width="3.7109375" style="1" customWidth="1"/>
    <col min="8706" max="8706" width="52.7109375" style="1" customWidth="1"/>
    <col min="8707" max="8712" width="13.28515625" style="1" customWidth="1"/>
    <col min="8713" max="8713" width="11" style="1"/>
    <col min="8714" max="8714" width="2.5703125" style="1" customWidth="1"/>
    <col min="8715" max="8960" width="11" style="1"/>
    <col min="8961" max="8961" width="3.7109375" style="1" customWidth="1"/>
    <col min="8962" max="8962" width="52.7109375" style="1" customWidth="1"/>
    <col min="8963" max="8968" width="13.28515625" style="1" customWidth="1"/>
    <col min="8969" max="8969" width="11" style="1"/>
    <col min="8970" max="8970" width="2.5703125" style="1" customWidth="1"/>
    <col min="8971" max="9216" width="11" style="1"/>
    <col min="9217" max="9217" width="3.7109375" style="1" customWidth="1"/>
    <col min="9218" max="9218" width="52.7109375" style="1" customWidth="1"/>
    <col min="9219" max="9224" width="13.28515625" style="1" customWidth="1"/>
    <col min="9225" max="9225" width="11" style="1"/>
    <col min="9226" max="9226" width="2.5703125" style="1" customWidth="1"/>
    <col min="9227" max="9472" width="11" style="1"/>
    <col min="9473" max="9473" width="3.7109375" style="1" customWidth="1"/>
    <col min="9474" max="9474" width="52.7109375" style="1" customWidth="1"/>
    <col min="9475" max="9480" width="13.28515625" style="1" customWidth="1"/>
    <col min="9481" max="9481" width="11" style="1"/>
    <col min="9482" max="9482" width="2.5703125" style="1" customWidth="1"/>
    <col min="9483" max="9728" width="11" style="1"/>
    <col min="9729" max="9729" width="3.7109375" style="1" customWidth="1"/>
    <col min="9730" max="9730" width="52.7109375" style="1" customWidth="1"/>
    <col min="9731" max="9736" width="13.28515625" style="1" customWidth="1"/>
    <col min="9737" max="9737" width="11" style="1"/>
    <col min="9738" max="9738" width="2.5703125" style="1" customWidth="1"/>
    <col min="9739" max="9984" width="11" style="1"/>
    <col min="9985" max="9985" width="3.7109375" style="1" customWidth="1"/>
    <col min="9986" max="9986" width="52.7109375" style="1" customWidth="1"/>
    <col min="9987" max="9992" width="13.28515625" style="1" customWidth="1"/>
    <col min="9993" max="9993" width="11" style="1"/>
    <col min="9994" max="9994" width="2.5703125" style="1" customWidth="1"/>
    <col min="9995" max="10240" width="11" style="1"/>
    <col min="10241" max="10241" width="3.7109375" style="1" customWidth="1"/>
    <col min="10242" max="10242" width="52.7109375" style="1" customWidth="1"/>
    <col min="10243" max="10248" width="13.28515625" style="1" customWidth="1"/>
    <col min="10249" max="10249" width="11" style="1"/>
    <col min="10250" max="10250" width="2.5703125" style="1" customWidth="1"/>
    <col min="10251" max="10496" width="11" style="1"/>
    <col min="10497" max="10497" width="3.7109375" style="1" customWidth="1"/>
    <col min="10498" max="10498" width="52.7109375" style="1" customWidth="1"/>
    <col min="10499" max="10504" width="13.28515625" style="1" customWidth="1"/>
    <col min="10505" max="10505" width="11" style="1"/>
    <col min="10506" max="10506" width="2.5703125" style="1" customWidth="1"/>
    <col min="10507" max="10752" width="11" style="1"/>
    <col min="10753" max="10753" width="3.7109375" style="1" customWidth="1"/>
    <col min="10754" max="10754" width="52.7109375" style="1" customWidth="1"/>
    <col min="10755" max="10760" width="13.28515625" style="1" customWidth="1"/>
    <col min="10761" max="10761" width="11" style="1"/>
    <col min="10762" max="10762" width="2.5703125" style="1" customWidth="1"/>
    <col min="10763" max="11008" width="11" style="1"/>
    <col min="11009" max="11009" width="3.7109375" style="1" customWidth="1"/>
    <col min="11010" max="11010" width="52.7109375" style="1" customWidth="1"/>
    <col min="11011" max="11016" width="13.28515625" style="1" customWidth="1"/>
    <col min="11017" max="11017" width="11" style="1"/>
    <col min="11018" max="11018" width="2.5703125" style="1" customWidth="1"/>
    <col min="11019" max="11264" width="11" style="1"/>
    <col min="11265" max="11265" width="3.7109375" style="1" customWidth="1"/>
    <col min="11266" max="11266" width="52.7109375" style="1" customWidth="1"/>
    <col min="11267" max="11272" width="13.28515625" style="1" customWidth="1"/>
    <col min="11273" max="11273" width="11" style="1"/>
    <col min="11274" max="11274" width="2.5703125" style="1" customWidth="1"/>
    <col min="11275" max="11520" width="11" style="1"/>
    <col min="11521" max="11521" width="3.7109375" style="1" customWidth="1"/>
    <col min="11522" max="11522" width="52.7109375" style="1" customWidth="1"/>
    <col min="11523" max="11528" width="13.28515625" style="1" customWidth="1"/>
    <col min="11529" max="11529" width="11" style="1"/>
    <col min="11530" max="11530" width="2.5703125" style="1" customWidth="1"/>
    <col min="11531" max="11776" width="11" style="1"/>
    <col min="11777" max="11777" width="3.7109375" style="1" customWidth="1"/>
    <col min="11778" max="11778" width="52.7109375" style="1" customWidth="1"/>
    <col min="11779" max="11784" width="13.28515625" style="1" customWidth="1"/>
    <col min="11785" max="11785" width="11" style="1"/>
    <col min="11786" max="11786" width="2.5703125" style="1" customWidth="1"/>
    <col min="11787" max="12032" width="11" style="1"/>
    <col min="12033" max="12033" width="3.7109375" style="1" customWidth="1"/>
    <col min="12034" max="12034" width="52.7109375" style="1" customWidth="1"/>
    <col min="12035" max="12040" width="13.28515625" style="1" customWidth="1"/>
    <col min="12041" max="12041" width="11" style="1"/>
    <col min="12042" max="12042" width="2.5703125" style="1" customWidth="1"/>
    <col min="12043" max="12288" width="11" style="1"/>
    <col min="12289" max="12289" width="3.7109375" style="1" customWidth="1"/>
    <col min="12290" max="12290" width="52.7109375" style="1" customWidth="1"/>
    <col min="12291" max="12296" width="13.28515625" style="1" customWidth="1"/>
    <col min="12297" max="12297" width="11" style="1"/>
    <col min="12298" max="12298" width="2.5703125" style="1" customWidth="1"/>
    <col min="12299" max="12544" width="11" style="1"/>
    <col min="12545" max="12545" width="3.7109375" style="1" customWidth="1"/>
    <col min="12546" max="12546" width="52.7109375" style="1" customWidth="1"/>
    <col min="12547" max="12552" width="13.28515625" style="1" customWidth="1"/>
    <col min="12553" max="12553" width="11" style="1"/>
    <col min="12554" max="12554" width="2.5703125" style="1" customWidth="1"/>
    <col min="12555" max="12800" width="11" style="1"/>
    <col min="12801" max="12801" width="3.7109375" style="1" customWidth="1"/>
    <col min="12802" max="12802" width="52.7109375" style="1" customWidth="1"/>
    <col min="12803" max="12808" width="13.28515625" style="1" customWidth="1"/>
    <col min="12809" max="12809" width="11" style="1"/>
    <col min="12810" max="12810" width="2.5703125" style="1" customWidth="1"/>
    <col min="12811" max="13056" width="11" style="1"/>
    <col min="13057" max="13057" width="3.7109375" style="1" customWidth="1"/>
    <col min="13058" max="13058" width="52.7109375" style="1" customWidth="1"/>
    <col min="13059" max="13064" width="13.28515625" style="1" customWidth="1"/>
    <col min="13065" max="13065" width="11" style="1"/>
    <col min="13066" max="13066" width="2.5703125" style="1" customWidth="1"/>
    <col min="13067" max="13312" width="11" style="1"/>
    <col min="13313" max="13313" width="3.7109375" style="1" customWidth="1"/>
    <col min="13314" max="13314" width="52.7109375" style="1" customWidth="1"/>
    <col min="13315" max="13320" width="13.28515625" style="1" customWidth="1"/>
    <col min="13321" max="13321" width="11" style="1"/>
    <col min="13322" max="13322" width="2.5703125" style="1" customWidth="1"/>
    <col min="13323" max="13568" width="11" style="1"/>
    <col min="13569" max="13569" width="3.7109375" style="1" customWidth="1"/>
    <col min="13570" max="13570" width="52.7109375" style="1" customWidth="1"/>
    <col min="13571" max="13576" width="13.28515625" style="1" customWidth="1"/>
    <col min="13577" max="13577" width="11" style="1"/>
    <col min="13578" max="13578" width="2.5703125" style="1" customWidth="1"/>
    <col min="13579" max="13824" width="11" style="1"/>
    <col min="13825" max="13825" width="3.7109375" style="1" customWidth="1"/>
    <col min="13826" max="13826" width="52.7109375" style="1" customWidth="1"/>
    <col min="13827" max="13832" width="13.28515625" style="1" customWidth="1"/>
    <col min="13833" max="13833" width="11" style="1"/>
    <col min="13834" max="13834" width="2.5703125" style="1" customWidth="1"/>
    <col min="13835" max="14080" width="11" style="1"/>
    <col min="14081" max="14081" width="3.7109375" style="1" customWidth="1"/>
    <col min="14082" max="14082" width="52.7109375" style="1" customWidth="1"/>
    <col min="14083" max="14088" width="13.28515625" style="1" customWidth="1"/>
    <col min="14089" max="14089" width="11" style="1"/>
    <col min="14090" max="14090" width="2.5703125" style="1" customWidth="1"/>
    <col min="14091" max="14336" width="11" style="1"/>
    <col min="14337" max="14337" width="3.7109375" style="1" customWidth="1"/>
    <col min="14338" max="14338" width="52.7109375" style="1" customWidth="1"/>
    <col min="14339" max="14344" width="13.28515625" style="1" customWidth="1"/>
    <col min="14345" max="14345" width="11" style="1"/>
    <col min="14346" max="14346" width="2.5703125" style="1" customWidth="1"/>
    <col min="14347" max="14592" width="11" style="1"/>
    <col min="14593" max="14593" width="3.7109375" style="1" customWidth="1"/>
    <col min="14594" max="14594" width="52.7109375" style="1" customWidth="1"/>
    <col min="14595" max="14600" width="13.28515625" style="1" customWidth="1"/>
    <col min="14601" max="14601" width="11" style="1"/>
    <col min="14602" max="14602" width="2.5703125" style="1" customWidth="1"/>
    <col min="14603" max="14848" width="11" style="1"/>
    <col min="14849" max="14849" width="3.7109375" style="1" customWidth="1"/>
    <col min="14850" max="14850" width="52.7109375" style="1" customWidth="1"/>
    <col min="14851" max="14856" width="13.28515625" style="1" customWidth="1"/>
    <col min="14857" max="14857" width="11" style="1"/>
    <col min="14858" max="14858" width="2.5703125" style="1" customWidth="1"/>
    <col min="14859" max="15104" width="11" style="1"/>
    <col min="15105" max="15105" width="3.7109375" style="1" customWidth="1"/>
    <col min="15106" max="15106" width="52.7109375" style="1" customWidth="1"/>
    <col min="15107" max="15112" width="13.28515625" style="1" customWidth="1"/>
    <col min="15113" max="15113" width="11" style="1"/>
    <col min="15114" max="15114" width="2.5703125" style="1" customWidth="1"/>
    <col min="15115" max="15360" width="11" style="1"/>
    <col min="15361" max="15361" width="3.7109375" style="1" customWidth="1"/>
    <col min="15362" max="15362" width="52.7109375" style="1" customWidth="1"/>
    <col min="15363" max="15368" width="13.28515625" style="1" customWidth="1"/>
    <col min="15369" max="15369" width="11" style="1"/>
    <col min="15370" max="15370" width="2.5703125" style="1" customWidth="1"/>
    <col min="15371" max="15616" width="11" style="1"/>
    <col min="15617" max="15617" width="3.7109375" style="1" customWidth="1"/>
    <col min="15618" max="15618" width="52.7109375" style="1" customWidth="1"/>
    <col min="15619" max="15624" width="13.28515625" style="1" customWidth="1"/>
    <col min="15625" max="15625" width="11" style="1"/>
    <col min="15626" max="15626" width="2.5703125" style="1" customWidth="1"/>
    <col min="15627" max="15872" width="11" style="1"/>
    <col min="15873" max="15873" width="3.7109375" style="1" customWidth="1"/>
    <col min="15874" max="15874" width="52.7109375" style="1" customWidth="1"/>
    <col min="15875" max="15880" width="13.28515625" style="1" customWidth="1"/>
    <col min="15881" max="15881" width="11" style="1"/>
    <col min="15882" max="15882" width="2.5703125" style="1" customWidth="1"/>
    <col min="15883" max="16128" width="11" style="1"/>
    <col min="16129" max="16129" width="3.7109375" style="1" customWidth="1"/>
    <col min="16130" max="16130" width="52.7109375" style="1" customWidth="1"/>
    <col min="16131" max="16136" width="13.28515625" style="1" customWidth="1"/>
    <col min="16137" max="16137" width="11" style="1"/>
    <col min="16138" max="16138" width="2.5703125" style="1" customWidth="1"/>
    <col min="16139" max="16384" width="11" style="1"/>
  </cols>
  <sheetData>
    <row r="1" spans="2:8" ht="13.5" thickBot="1" x14ac:dyDescent="0.25"/>
    <row r="2" spans="2:8" x14ac:dyDescent="0.2">
      <c r="B2" s="3" t="s">
        <v>454</v>
      </c>
      <c r="C2" s="4"/>
      <c r="D2" s="4"/>
      <c r="E2" s="4"/>
      <c r="F2" s="4"/>
      <c r="G2" s="4"/>
      <c r="H2" s="5"/>
    </row>
    <row r="3" spans="2:8" x14ac:dyDescent="0.2">
      <c r="B3" s="71" t="s">
        <v>518</v>
      </c>
      <c r="C3" s="72"/>
      <c r="D3" s="72"/>
      <c r="E3" s="72"/>
      <c r="F3" s="72"/>
      <c r="G3" s="72"/>
      <c r="H3" s="73"/>
    </row>
    <row r="4" spans="2:8" ht="15" customHeight="1" x14ac:dyDescent="0.2">
      <c r="B4" s="71" t="s">
        <v>537</v>
      </c>
      <c r="C4" s="72"/>
      <c r="D4" s="72"/>
      <c r="E4" s="72"/>
      <c r="F4" s="72"/>
      <c r="G4" s="72"/>
      <c r="H4" s="73"/>
    </row>
    <row r="5" spans="2:8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8" ht="15.75" customHeight="1" x14ac:dyDescent="0.2">
      <c r="B6" s="126" t="s">
        <v>458</v>
      </c>
      <c r="C6" s="80" t="s">
        <v>520</v>
      </c>
      <c r="D6" s="80" t="s">
        <v>521</v>
      </c>
      <c r="E6" s="80" t="s">
        <v>522</v>
      </c>
      <c r="F6" s="80" t="s">
        <v>523</v>
      </c>
      <c r="G6" s="80" t="s">
        <v>524</v>
      </c>
      <c r="H6" s="80" t="s">
        <v>525</v>
      </c>
    </row>
    <row r="7" spans="2:8" ht="24" customHeight="1" x14ac:dyDescent="0.2">
      <c r="B7" s="128"/>
      <c r="C7" s="188"/>
      <c r="D7" s="188"/>
      <c r="E7" s="188"/>
      <c r="F7" s="188"/>
      <c r="G7" s="188"/>
      <c r="H7" s="188"/>
    </row>
    <row r="8" spans="2:8" ht="23.25" customHeight="1" thickBot="1" x14ac:dyDescent="0.25">
      <c r="B8" s="130"/>
      <c r="C8" s="214">
        <v>2015</v>
      </c>
      <c r="D8" s="214">
        <v>2016</v>
      </c>
      <c r="E8" s="214">
        <v>2017</v>
      </c>
      <c r="F8" s="214">
        <v>2018</v>
      </c>
      <c r="G8" s="214">
        <v>2019</v>
      </c>
      <c r="H8" s="214">
        <v>2020</v>
      </c>
    </row>
    <row r="9" spans="2:8" x14ac:dyDescent="0.2">
      <c r="B9" s="258"/>
      <c r="C9" s="259"/>
      <c r="D9" s="259"/>
      <c r="E9" s="259"/>
      <c r="F9" s="259"/>
      <c r="G9" s="259"/>
      <c r="H9" s="266"/>
    </row>
    <row r="10" spans="2:8" x14ac:dyDescent="0.2">
      <c r="B10" s="215" t="s">
        <v>526</v>
      </c>
      <c r="C10" s="260">
        <v>20038751.16</v>
      </c>
      <c r="D10" s="260">
        <v>22315955.620000001</v>
      </c>
      <c r="E10" s="260">
        <v>23584269.699999999</v>
      </c>
      <c r="F10" s="260">
        <v>25550281.609999999</v>
      </c>
      <c r="G10" s="260">
        <v>26625398.789999999</v>
      </c>
      <c r="H10" s="260">
        <v>26048589.77</v>
      </c>
    </row>
    <row r="11" spans="2:8" x14ac:dyDescent="0.2">
      <c r="B11" s="261" t="s">
        <v>467</v>
      </c>
      <c r="C11" s="262">
        <v>0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</row>
    <row r="12" spans="2:8" x14ac:dyDescent="0.2">
      <c r="B12" s="261" t="s">
        <v>468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  <c r="H12" s="262">
        <v>0</v>
      </c>
    </row>
    <row r="13" spans="2:8" x14ac:dyDescent="0.2">
      <c r="B13" s="261" t="s">
        <v>470</v>
      </c>
      <c r="C13" s="262">
        <v>0</v>
      </c>
      <c r="D13" s="262">
        <v>0</v>
      </c>
      <c r="E13" s="262">
        <v>0</v>
      </c>
      <c r="F13" s="262">
        <v>0</v>
      </c>
      <c r="G13" s="262">
        <v>0</v>
      </c>
      <c r="H13" s="262">
        <v>0</v>
      </c>
    </row>
    <row r="14" spans="2:8" x14ac:dyDescent="0.2">
      <c r="B14" s="261" t="s">
        <v>471</v>
      </c>
      <c r="C14" s="262">
        <v>0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</row>
    <row r="15" spans="2:8" x14ac:dyDescent="0.2">
      <c r="B15" s="261" t="s">
        <v>472</v>
      </c>
      <c r="C15" s="262">
        <v>85676.77</v>
      </c>
      <c r="D15" s="262">
        <v>541495.62</v>
      </c>
      <c r="E15" s="262">
        <v>71456.7</v>
      </c>
      <c r="F15" s="262">
        <v>94165.61</v>
      </c>
      <c r="G15" s="262">
        <v>77255.820000000007</v>
      </c>
      <c r="H15" s="262">
        <v>7129.27</v>
      </c>
    </row>
    <row r="16" spans="2:8" x14ac:dyDescent="0.2">
      <c r="B16" s="261" t="s">
        <v>473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</row>
    <row r="17" spans="2:8" x14ac:dyDescent="0.2">
      <c r="B17" s="261" t="s">
        <v>474</v>
      </c>
      <c r="C17" s="262">
        <v>24000</v>
      </c>
      <c r="D17" s="262">
        <v>12700</v>
      </c>
      <c r="E17" s="262">
        <v>900</v>
      </c>
      <c r="F17" s="262">
        <v>175960</v>
      </c>
      <c r="G17" s="262">
        <v>20557.080000000002</v>
      </c>
      <c r="H17" s="262">
        <v>1098.51</v>
      </c>
    </row>
    <row r="18" spans="2:8" x14ac:dyDescent="0.2">
      <c r="B18" s="261" t="s">
        <v>475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</row>
    <row r="19" spans="2:8" x14ac:dyDescent="0.2">
      <c r="B19" s="261" t="s">
        <v>476</v>
      </c>
      <c r="C19" s="262">
        <v>0</v>
      </c>
      <c r="D19" s="262">
        <v>0</v>
      </c>
      <c r="E19" s="262">
        <v>0</v>
      </c>
      <c r="F19" s="262">
        <v>0</v>
      </c>
      <c r="G19" s="262">
        <v>0</v>
      </c>
      <c r="H19" s="262">
        <v>0</v>
      </c>
    </row>
    <row r="20" spans="2:8" x14ac:dyDescent="0.2">
      <c r="B20" s="261" t="s">
        <v>527</v>
      </c>
      <c r="C20" s="262">
        <v>19929074.390000001</v>
      </c>
      <c r="D20" s="262">
        <v>21761760</v>
      </c>
      <c r="E20" s="262">
        <v>23511913</v>
      </c>
      <c r="F20" s="262">
        <v>25280156</v>
      </c>
      <c r="G20" s="262">
        <v>26516178</v>
      </c>
      <c r="H20" s="262">
        <v>26040361.989999998</v>
      </c>
    </row>
    <row r="21" spans="2:8" x14ac:dyDescent="0.2">
      <c r="B21" s="261" t="s">
        <v>478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</row>
    <row r="22" spans="2:8" x14ac:dyDescent="0.2">
      <c r="B22" s="261" t="s">
        <v>480</v>
      </c>
      <c r="C22" s="262">
        <v>0</v>
      </c>
      <c r="D22" s="262">
        <v>0</v>
      </c>
      <c r="E22" s="262">
        <v>0</v>
      </c>
      <c r="F22" s="262">
        <v>0</v>
      </c>
      <c r="G22" s="262">
        <v>11407.89</v>
      </c>
      <c r="H22" s="262">
        <v>0</v>
      </c>
    </row>
    <row r="23" spans="2:8" x14ac:dyDescent="0.2">
      <c r="B23" s="227"/>
      <c r="C23" s="262"/>
      <c r="D23" s="262"/>
      <c r="E23" s="262"/>
      <c r="F23" s="262"/>
      <c r="G23" s="262"/>
      <c r="H23" s="262"/>
    </row>
    <row r="24" spans="2:8" ht="15" x14ac:dyDescent="0.2">
      <c r="B24" s="215" t="s">
        <v>528</v>
      </c>
      <c r="C24" s="260">
        <v>19139317.73</v>
      </c>
      <c r="D24" s="260">
        <v>18976833.399999999</v>
      </c>
      <c r="E24" s="260">
        <v>19520993</v>
      </c>
      <c r="F24" s="260">
        <v>20711948.969999999</v>
      </c>
      <c r="G24" s="260">
        <v>21894144</v>
      </c>
      <c r="H24" s="260">
        <v>23150498.030000001</v>
      </c>
    </row>
    <row r="25" spans="2:8" x14ac:dyDescent="0.2">
      <c r="B25" s="261" t="s">
        <v>483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</row>
    <row r="26" spans="2:8" x14ac:dyDescent="0.2">
      <c r="B26" s="261" t="s">
        <v>484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</row>
    <row r="27" spans="2:8" x14ac:dyDescent="0.2">
      <c r="B27" s="261" t="s">
        <v>485</v>
      </c>
      <c r="C27" s="262">
        <v>0</v>
      </c>
      <c r="D27" s="262">
        <v>0</v>
      </c>
      <c r="E27" s="262">
        <v>0</v>
      </c>
      <c r="F27" s="262">
        <v>0</v>
      </c>
      <c r="G27" s="262">
        <v>0</v>
      </c>
      <c r="H27" s="262">
        <v>0</v>
      </c>
    </row>
    <row r="28" spans="2:8" ht="25.5" x14ac:dyDescent="0.2">
      <c r="B28" s="261" t="s">
        <v>486</v>
      </c>
      <c r="C28" s="262">
        <v>19139317.73</v>
      </c>
      <c r="D28" s="262">
        <v>18976833.399999999</v>
      </c>
      <c r="E28" s="262">
        <v>19520993</v>
      </c>
      <c r="F28" s="262">
        <v>20711948.969999999</v>
      </c>
      <c r="G28" s="262">
        <v>21894144</v>
      </c>
      <c r="H28" s="262">
        <v>23150498.030000001</v>
      </c>
    </row>
    <row r="29" spans="2:8" x14ac:dyDescent="0.2">
      <c r="B29" s="261" t="s">
        <v>487</v>
      </c>
      <c r="C29" s="262">
        <v>0</v>
      </c>
      <c r="D29" s="262">
        <v>0</v>
      </c>
      <c r="E29" s="262">
        <v>0</v>
      </c>
      <c r="F29" s="262">
        <v>0</v>
      </c>
      <c r="G29" s="262">
        <v>0</v>
      </c>
      <c r="H29" s="262">
        <v>0</v>
      </c>
    </row>
    <row r="30" spans="2:8" x14ac:dyDescent="0.2">
      <c r="B30" s="227"/>
      <c r="C30" s="262"/>
      <c r="D30" s="262"/>
      <c r="E30" s="262"/>
      <c r="F30" s="262"/>
      <c r="G30" s="262"/>
      <c r="H30" s="262"/>
    </row>
    <row r="31" spans="2:8" x14ac:dyDescent="0.2">
      <c r="B31" s="215" t="s">
        <v>529</v>
      </c>
      <c r="C31" s="260">
        <v>0</v>
      </c>
      <c r="D31" s="260">
        <v>0</v>
      </c>
      <c r="E31" s="260">
        <v>0</v>
      </c>
      <c r="F31" s="260">
        <v>0</v>
      </c>
      <c r="G31" s="260">
        <v>0</v>
      </c>
      <c r="H31" s="260">
        <v>0</v>
      </c>
    </row>
    <row r="32" spans="2:8" x14ac:dyDescent="0.2">
      <c r="B32" s="261" t="s">
        <v>489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  <c r="H32" s="262">
        <v>0</v>
      </c>
    </row>
    <row r="33" spans="2:8" x14ac:dyDescent="0.2">
      <c r="B33" s="261"/>
      <c r="C33" s="262"/>
      <c r="D33" s="262"/>
      <c r="E33" s="262"/>
      <c r="F33" s="262"/>
      <c r="G33" s="262"/>
      <c r="H33" s="262"/>
    </row>
    <row r="34" spans="2:8" x14ac:dyDescent="0.2">
      <c r="B34" s="215" t="s">
        <v>530</v>
      </c>
      <c r="C34" s="260">
        <v>39178068.890000001</v>
      </c>
      <c r="D34" s="260">
        <v>41292789.019999996</v>
      </c>
      <c r="E34" s="260">
        <v>43105262.700000003</v>
      </c>
      <c r="F34" s="260">
        <v>46262230.579999998</v>
      </c>
      <c r="G34" s="260">
        <v>48519542.789999999</v>
      </c>
      <c r="H34" s="260">
        <v>49199087.799999997</v>
      </c>
    </row>
    <row r="35" spans="2:8" x14ac:dyDescent="0.2">
      <c r="B35" s="227"/>
      <c r="C35" s="262"/>
      <c r="D35" s="262"/>
      <c r="E35" s="262"/>
      <c r="F35" s="262"/>
      <c r="G35" s="262"/>
      <c r="H35" s="262"/>
    </row>
    <row r="36" spans="2:8" x14ac:dyDescent="0.2">
      <c r="B36" s="229" t="s">
        <v>309</v>
      </c>
      <c r="C36" s="262"/>
      <c r="D36" s="262"/>
      <c r="E36" s="262"/>
      <c r="F36" s="262"/>
      <c r="G36" s="262"/>
      <c r="H36" s="262"/>
    </row>
    <row r="37" spans="2:8" ht="25.5" x14ac:dyDescent="0.2">
      <c r="B37" s="227" t="s">
        <v>492</v>
      </c>
      <c r="C37" s="262">
        <v>0</v>
      </c>
      <c r="D37" s="262">
        <v>0</v>
      </c>
      <c r="E37" s="262">
        <v>0</v>
      </c>
      <c r="F37" s="262">
        <v>0</v>
      </c>
      <c r="G37" s="262">
        <v>0</v>
      </c>
      <c r="H37" s="262">
        <v>0</v>
      </c>
    </row>
    <row r="38" spans="2:8" ht="25.5" x14ac:dyDescent="0.2">
      <c r="B38" s="227" t="s">
        <v>493</v>
      </c>
      <c r="C38" s="262">
        <v>0</v>
      </c>
      <c r="D38" s="262">
        <v>0</v>
      </c>
      <c r="E38" s="262">
        <v>0</v>
      </c>
      <c r="F38" s="262">
        <v>0</v>
      </c>
      <c r="G38" s="262">
        <v>0</v>
      </c>
      <c r="H38" s="262">
        <v>0</v>
      </c>
    </row>
    <row r="39" spans="2:8" x14ac:dyDescent="0.2">
      <c r="B39" s="229" t="s">
        <v>494</v>
      </c>
      <c r="C39" s="260">
        <v>0</v>
      </c>
      <c r="D39" s="260">
        <v>0</v>
      </c>
      <c r="E39" s="260">
        <v>0</v>
      </c>
      <c r="F39" s="260">
        <v>0</v>
      </c>
      <c r="G39" s="260">
        <v>0</v>
      </c>
      <c r="H39" s="260">
        <v>0</v>
      </c>
    </row>
    <row r="40" spans="2:8" ht="13.5" thickBot="1" x14ac:dyDescent="0.25">
      <c r="B40" s="263"/>
      <c r="C40" s="264"/>
      <c r="D40" s="264"/>
      <c r="E40" s="264"/>
      <c r="F40" s="265"/>
      <c r="G40" s="265"/>
      <c r="H40" s="265"/>
    </row>
  </sheetData>
  <mergeCells count="11">
    <mergeCell ref="H6:H7"/>
    <mergeCell ref="B2:H2"/>
    <mergeCell ref="B3:H3"/>
    <mergeCell ref="B4:H4"/>
    <mergeCell ref="B5:H5"/>
    <mergeCell ref="B6:B8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S54"/>
  <sheetViews>
    <sheetView workbookViewId="0">
      <pane ySplit="8" topLeftCell="A9" activePane="bottomLeft" state="frozen"/>
      <selection pane="bottomLeft" activeCell="D15" sqref="D15"/>
    </sheetView>
  </sheetViews>
  <sheetFormatPr baseColWidth="10" defaultColWidth="11" defaultRowHeight="12.75" x14ac:dyDescent="0.2"/>
  <cols>
    <col min="1" max="1" width="4.7109375" style="1" customWidth="1"/>
    <col min="2" max="2" width="42.140625" style="1" customWidth="1"/>
    <col min="3" max="7" width="11.5703125" style="1" customWidth="1"/>
    <col min="8" max="8" width="14.42578125" style="1" customWidth="1"/>
    <col min="9" max="18" width="11" style="1"/>
    <col min="19" max="19" width="15.140625" style="1" bestFit="1" customWidth="1"/>
    <col min="20" max="256" width="11" style="1"/>
    <col min="257" max="257" width="4.7109375" style="1" customWidth="1"/>
    <col min="258" max="258" width="42.140625" style="1" customWidth="1"/>
    <col min="259" max="263" width="11.5703125" style="1" customWidth="1"/>
    <col min="264" max="264" width="14.42578125" style="1" customWidth="1"/>
    <col min="265" max="274" width="11" style="1"/>
    <col min="275" max="275" width="15.140625" style="1" bestFit="1" customWidth="1"/>
    <col min="276" max="512" width="11" style="1"/>
    <col min="513" max="513" width="4.7109375" style="1" customWidth="1"/>
    <col min="514" max="514" width="42.140625" style="1" customWidth="1"/>
    <col min="515" max="519" width="11.5703125" style="1" customWidth="1"/>
    <col min="520" max="520" width="14.42578125" style="1" customWidth="1"/>
    <col min="521" max="530" width="11" style="1"/>
    <col min="531" max="531" width="15.140625" style="1" bestFit="1" customWidth="1"/>
    <col min="532" max="768" width="11" style="1"/>
    <col min="769" max="769" width="4.7109375" style="1" customWidth="1"/>
    <col min="770" max="770" width="42.140625" style="1" customWidth="1"/>
    <col min="771" max="775" width="11.5703125" style="1" customWidth="1"/>
    <col min="776" max="776" width="14.42578125" style="1" customWidth="1"/>
    <col min="777" max="786" width="11" style="1"/>
    <col min="787" max="787" width="15.140625" style="1" bestFit="1" customWidth="1"/>
    <col min="788" max="1024" width="11" style="1"/>
    <col min="1025" max="1025" width="4.7109375" style="1" customWidth="1"/>
    <col min="1026" max="1026" width="42.140625" style="1" customWidth="1"/>
    <col min="1027" max="1031" width="11.5703125" style="1" customWidth="1"/>
    <col min="1032" max="1032" width="14.42578125" style="1" customWidth="1"/>
    <col min="1033" max="1042" width="11" style="1"/>
    <col min="1043" max="1043" width="15.140625" style="1" bestFit="1" customWidth="1"/>
    <col min="1044" max="1280" width="11" style="1"/>
    <col min="1281" max="1281" width="4.7109375" style="1" customWidth="1"/>
    <col min="1282" max="1282" width="42.140625" style="1" customWidth="1"/>
    <col min="1283" max="1287" width="11.5703125" style="1" customWidth="1"/>
    <col min="1288" max="1288" width="14.42578125" style="1" customWidth="1"/>
    <col min="1289" max="1298" width="11" style="1"/>
    <col min="1299" max="1299" width="15.140625" style="1" bestFit="1" customWidth="1"/>
    <col min="1300" max="1536" width="11" style="1"/>
    <col min="1537" max="1537" width="4.7109375" style="1" customWidth="1"/>
    <col min="1538" max="1538" width="42.140625" style="1" customWidth="1"/>
    <col min="1539" max="1543" width="11.5703125" style="1" customWidth="1"/>
    <col min="1544" max="1544" width="14.42578125" style="1" customWidth="1"/>
    <col min="1545" max="1554" width="11" style="1"/>
    <col min="1555" max="1555" width="15.140625" style="1" bestFit="1" customWidth="1"/>
    <col min="1556" max="1792" width="11" style="1"/>
    <col min="1793" max="1793" width="4.7109375" style="1" customWidth="1"/>
    <col min="1794" max="1794" width="42.140625" style="1" customWidth="1"/>
    <col min="1795" max="1799" width="11.5703125" style="1" customWidth="1"/>
    <col min="1800" max="1800" width="14.42578125" style="1" customWidth="1"/>
    <col min="1801" max="1810" width="11" style="1"/>
    <col min="1811" max="1811" width="15.140625" style="1" bestFit="1" customWidth="1"/>
    <col min="1812" max="2048" width="11" style="1"/>
    <col min="2049" max="2049" width="4.7109375" style="1" customWidth="1"/>
    <col min="2050" max="2050" width="42.140625" style="1" customWidth="1"/>
    <col min="2051" max="2055" width="11.5703125" style="1" customWidth="1"/>
    <col min="2056" max="2056" width="14.42578125" style="1" customWidth="1"/>
    <col min="2057" max="2066" width="11" style="1"/>
    <col min="2067" max="2067" width="15.140625" style="1" bestFit="1" customWidth="1"/>
    <col min="2068" max="2304" width="11" style="1"/>
    <col min="2305" max="2305" width="4.7109375" style="1" customWidth="1"/>
    <col min="2306" max="2306" width="42.140625" style="1" customWidth="1"/>
    <col min="2307" max="2311" width="11.5703125" style="1" customWidth="1"/>
    <col min="2312" max="2312" width="14.42578125" style="1" customWidth="1"/>
    <col min="2313" max="2322" width="11" style="1"/>
    <col min="2323" max="2323" width="15.140625" style="1" bestFit="1" customWidth="1"/>
    <col min="2324" max="2560" width="11" style="1"/>
    <col min="2561" max="2561" width="4.7109375" style="1" customWidth="1"/>
    <col min="2562" max="2562" width="42.140625" style="1" customWidth="1"/>
    <col min="2563" max="2567" width="11.5703125" style="1" customWidth="1"/>
    <col min="2568" max="2568" width="14.42578125" style="1" customWidth="1"/>
    <col min="2569" max="2578" width="11" style="1"/>
    <col min="2579" max="2579" width="15.140625" style="1" bestFit="1" customWidth="1"/>
    <col min="2580" max="2816" width="11" style="1"/>
    <col min="2817" max="2817" width="4.7109375" style="1" customWidth="1"/>
    <col min="2818" max="2818" width="42.140625" style="1" customWidth="1"/>
    <col min="2819" max="2823" width="11.5703125" style="1" customWidth="1"/>
    <col min="2824" max="2824" width="14.42578125" style="1" customWidth="1"/>
    <col min="2825" max="2834" width="11" style="1"/>
    <col min="2835" max="2835" width="15.140625" style="1" bestFit="1" customWidth="1"/>
    <col min="2836" max="3072" width="11" style="1"/>
    <col min="3073" max="3073" width="4.7109375" style="1" customWidth="1"/>
    <col min="3074" max="3074" width="42.140625" style="1" customWidth="1"/>
    <col min="3075" max="3079" width="11.5703125" style="1" customWidth="1"/>
    <col min="3080" max="3080" width="14.42578125" style="1" customWidth="1"/>
    <col min="3081" max="3090" width="11" style="1"/>
    <col min="3091" max="3091" width="15.140625" style="1" bestFit="1" customWidth="1"/>
    <col min="3092" max="3328" width="11" style="1"/>
    <col min="3329" max="3329" width="4.7109375" style="1" customWidth="1"/>
    <col min="3330" max="3330" width="42.140625" style="1" customWidth="1"/>
    <col min="3331" max="3335" width="11.5703125" style="1" customWidth="1"/>
    <col min="3336" max="3336" width="14.42578125" style="1" customWidth="1"/>
    <col min="3337" max="3346" width="11" style="1"/>
    <col min="3347" max="3347" width="15.140625" style="1" bestFit="1" customWidth="1"/>
    <col min="3348" max="3584" width="11" style="1"/>
    <col min="3585" max="3585" width="4.7109375" style="1" customWidth="1"/>
    <col min="3586" max="3586" width="42.140625" style="1" customWidth="1"/>
    <col min="3587" max="3591" width="11.5703125" style="1" customWidth="1"/>
    <col min="3592" max="3592" width="14.42578125" style="1" customWidth="1"/>
    <col min="3593" max="3602" width="11" style="1"/>
    <col min="3603" max="3603" width="15.140625" style="1" bestFit="1" customWidth="1"/>
    <col min="3604" max="3840" width="11" style="1"/>
    <col min="3841" max="3841" width="4.7109375" style="1" customWidth="1"/>
    <col min="3842" max="3842" width="42.140625" style="1" customWidth="1"/>
    <col min="3843" max="3847" width="11.5703125" style="1" customWidth="1"/>
    <col min="3848" max="3848" width="14.42578125" style="1" customWidth="1"/>
    <col min="3849" max="3858" width="11" style="1"/>
    <col min="3859" max="3859" width="15.140625" style="1" bestFit="1" customWidth="1"/>
    <col min="3860" max="4096" width="11" style="1"/>
    <col min="4097" max="4097" width="4.7109375" style="1" customWidth="1"/>
    <col min="4098" max="4098" width="42.140625" style="1" customWidth="1"/>
    <col min="4099" max="4103" width="11.5703125" style="1" customWidth="1"/>
    <col min="4104" max="4104" width="14.42578125" style="1" customWidth="1"/>
    <col min="4105" max="4114" width="11" style="1"/>
    <col min="4115" max="4115" width="15.140625" style="1" bestFit="1" customWidth="1"/>
    <col min="4116" max="4352" width="11" style="1"/>
    <col min="4353" max="4353" width="4.7109375" style="1" customWidth="1"/>
    <col min="4354" max="4354" width="42.140625" style="1" customWidth="1"/>
    <col min="4355" max="4359" width="11.5703125" style="1" customWidth="1"/>
    <col min="4360" max="4360" width="14.42578125" style="1" customWidth="1"/>
    <col min="4361" max="4370" width="11" style="1"/>
    <col min="4371" max="4371" width="15.140625" style="1" bestFit="1" customWidth="1"/>
    <col min="4372" max="4608" width="11" style="1"/>
    <col min="4609" max="4609" width="4.7109375" style="1" customWidth="1"/>
    <col min="4610" max="4610" width="42.140625" style="1" customWidth="1"/>
    <col min="4611" max="4615" width="11.5703125" style="1" customWidth="1"/>
    <col min="4616" max="4616" width="14.42578125" style="1" customWidth="1"/>
    <col min="4617" max="4626" width="11" style="1"/>
    <col min="4627" max="4627" width="15.140625" style="1" bestFit="1" customWidth="1"/>
    <col min="4628" max="4864" width="11" style="1"/>
    <col min="4865" max="4865" width="4.7109375" style="1" customWidth="1"/>
    <col min="4866" max="4866" width="42.140625" style="1" customWidth="1"/>
    <col min="4867" max="4871" width="11.5703125" style="1" customWidth="1"/>
    <col min="4872" max="4872" width="14.42578125" style="1" customWidth="1"/>
    <col min="4873" max="4882" width="11" style="1"/>
    <col min="4883" max="4883" width="15.140625" style="1" bestFit="1" customWidth="1"/>
    <col min="4884" max="5120" width="11" style="1"/>
    <col min="5121" max="5121" width="4.7109375" style="1" customWidth="1"/>
    <col min="5122" max="5122" width="42.140625" style="1" customWidth="1"/>
    <col min="5123" max="5127" width="11.5703125" style="1" customWidth="1"/>
    <col min="5128" max="5128" width="14.42578125" style="1" customWidth="1"/>
    <col min="5129" max="5138" width="11" style="1"/>
    <col min="5139" max="5139" width="15.140625" style="1" bestFit="1" customWidth="1"/>
    <col min="5140" max="5376" width="11" style="1"/>
    <col min="5377" max="5377" width="4.7109375" style="1" customWidth="1"/>
    <col min="5378" max="5378" width="42.140625" style="1" customWidth="1"/>
    <col min="5379" max="5383" width="11.5703125" style="1" customWidth="1"/>
    <col min="5384" max="5384" width="14.42578125" style="1" customWidth="1"/>
    <col min="5385" max="5394" width="11" style="1"/>
    <col min="5395" max="5395" width="15.140625" style="1" bestFit="1" customWidth="1"/>
    <col min="5396" max="5632" width="11" style="1"/>
    <col min="5633" max="5633" width="4.7109375" style="1" customWidth="1"/>
    <col min="5634" max="5634" width="42.140625" style="1" customWidth="1"/>
    <col min="5635" max="5639" width="11.5703125" style="1" customWidth="1"/>
    <col min="5640" max="5640" width="14.42578125" style="1" customWidth="1"/>
    <col min="5641" max="5650" width="11" style="1"/>
    <col min="5651" max="5651" width="15.140625" style="1" bestFit="1" customWidth="1"/>
    <col min="5652" max="5888" width="11" style="1"/>
    <col min="5889" max="5889" width="4.7109375" style="1" customWidth="1"/>
    <col min="5890" max="5890" width="42.140625" style="1" customWidth="1"/>
    <col min="5891" max="5895" width="11.5703125" style="1" customWidth="1"/>
    <col min="5896" max="5896" width="14.42578125" style="1" customWidth="1"/>
    <col min="5897" max="5906" width="11" style="1"/>
    <col min="5907" max="5907" width="15.140625" style="1" bestFit="1" customWidth="1"/>
    <col min="5908" max="6144" width="11" style="1"/>
    <col min="6145" max="6145" width="4.7109375" style="1" customWidth="1"/>
    <col min="6146" max="6146" width="42.140625" style="1" customWidth="1"/>
    <col min="6147" max="6151" width="11.5703125" style="1" customWidth="1"/>
    <col min="6152" max="6152" width="14.42578125" style="1" customWidth="1"/>
    <col min="6153" max="6162" width="11" style="1"/>
    <col min="6163" max="6163" width="15.140625" style="1" bestFit="1" customWidth="1"/>
    <col min="6164" max="6400" width="11" style="1"/>
    <col min="6401" max="6401" width="4.7109375" style="1" customWidth="1"/>
    <col min="6402" max="6402" width="42.140625" style="1" customWidth="1"/>
    <col min="6403" max="6407" width="11.5703125" style="1" customWidth="1"/>
    <col min="6408" max="6408" width="14.42578125" style="1" customWidth="1"/>
    <col min="6409" max="6418" width="11" style="1"/>
    <col min="6419" max="6419" width="15.140625" style="1" bestFit="1" customWidth="1"/>
    <col min="6420" max="6656" width="11" style="1"/>
    <col min="6657" max="6657" width="4.7109375" style="1" customWidth="1"/>
    <col min="6658" max="6658" width="42.140625" style="1" customWidth="1"/>
    <col min="6659" max="6663" width="11.5703125" style="1" customWidth="1"/>
    <col min="6664" max="6664" width="14.42578125" style="1" customWidth="1"/>
    <col min="6665" max="6674" width="11" style="1"/>
    <col min="6675" max="6675" width="15.140625" style="1" bestFit="1" customWidth="1"/>
    <col min="6676" max="6912" width="11" style="1"/>
    <col min="6913" max="6913" width="4.7109375" style="1" customWidth="1"/>
    <col min="6914" max="6914" width="42.140625" style="1" customWidth="1"/>
    <col min="6915" max="6919" width="11.5703125" style="1" customWidth="1"/>
    <col min="6920" max="6920" width="14.42578125" style="1" customWidth="1"/>
    <col min="6921" max="6930" width="11" style="1"/>
    <col min="6931" max="6931" width="15.140625" style="1" bestFit="1" customWidth="1"/>
    <col min="6932" max="7168" width="11" style="1"/>
    <col min="7169" max="7169" width="4.7109375" style="1" customWidth="1"/>
    <col min="7170" max="7170" width="42.140625" style="1" customWidth="1"/>
    <col min="7171" max="7175" width="11.5703125" style="1" customWidth="1"/>
    <col min="7176" max="7176" width="14.42578125" style="1" customWidth="1"/>
    <col min="7177" max="7186" width="11" style="1"/>
    <col min="7187" max="7187" width="15.140625" style="1" bestFit="1" customWidth="1"/>
    <col min="7188" max="7424" width="11" style="1"/>
    <col min="7425" max="7425" width="4.7109375" style="1" customWidth="1"/>
    <col min="7426" max="7426" width="42.140625" style="1" customWidth="1"/>
    <col min="7427" max="7431" width="11.5703125" style="1" customWidth="1"/>
    <col min="7432" max="7432" width="14.42578125" style="1" customWidth="1"/>
    <col min="7433" max="7442" width="11" style="1"/>
    <col min="7443" max="7443" width="15.140625" style="1" bestFit="1" customWidth="1"/>
    <col min="7444" max="7680" width="11" style="1"/>
    <col min="7681" max="7681" width="4.7109375" style="1" customWidth="1"/>
    <col min="7682" max="7682" width="42.140625" style="1" customWidth="1"/>
    <col min="7683" max="7687" width="11.5703125" style="1" customWidth="1"/>
    <col min="7688" max="7688" width="14.42578125" style="1" customWidth="1"/>
    <col min="7689" max="7698" width="11" style="1"/>
    <col min="7699" max="7699" width="15.140625" style="1" bestFit="1" customWidth="1"/>
    <col min="7700" max="7936" width="11" style="1"/>
    <col min="7937" max="7937" width="4.7109375" style="1" customWidth="1"/>
    <col min="7938" max="7938" width="42.140625" style="1" customWidth="1"/>
    <col min="7939" max="7943" width="11.5703125" style="1" customWidth="1"/>
    <col min="7944" max="7944" width="14.42578125" style="1" customWidth="1"/>
    <col min="7945" max="7954" width="11" style="1"/>
    <col min="7955" max="7955" width="15.140625" style="1" bestFit="1" customWidth="1"/>
    <col min="7956" max="8192" width="11" style="1"/>
    <col min="8193" max="8193" width="4.7109375" style="1" customWidth="1"/>
    <col min="8194" max="8194" width="42.140625" style="1" customWidth="1"/>
    <col min="8195" max="8199" width="11.5703125" style="1" customWidth="1"/>
    <col min="8200" max="8200" width="14.42578125" style="1" customWidth="1"/>
    <col min="8201" max="8210" width="11" style="1"/>
    <col min="8211" max="8211" width="15.140625" style="1" bestFit="1" customWidth="1"/>
    <col min="8212" max="8448" width="11" style="1"/>
    <col min="8449" max="8449" width="4.7109375" style="1" customWidth="1"/>
    <col min="8450" max="8450" width="42.140625" style="1" customWidth="1"/>
    <col min="8451" max="8455" width="11.5703125" style="1" customWidth="1"/>
    <col min="8456" max="8456" width="14.42578125" style="1" customWidth="1"/>
    <col min="8457" max="8466" width="11" style="1"/>
    <col min="8467" max="8467" width="15.140625" style="1" bestFit="1" customWidth="1"/>
    <col min="8468" max="8704" width="11" style="1"/>
    <col min="8705" max="8705" width="4.7109375" style="1" customWidth="1"/>
    <col min="8706" max="8706" width="42.140625" style="1" customWidth="1"/>
    <col min="8707" max="8711" width="11.5703125" style="1" customWidth="1"/>
    <col min="8712" max="8712" width="14.42578125" style="1" customWidth="1"/>
    <col min="8713" max="8722" width="11" style="1"/>
    <col min="8723" max="8723" width="15.140625" style="1" bestFit="1" customWidth="1"/>
    <col min="8724" max="8960" width="11" style="1"/>
    <col min="8961" max="8961" width="4.7109375" style="1" customWidth="1"/>
    <col min="8962" max="8962" width="42.140625" style="1" customWidth="1"/>
    <col min="8963" max="8967" width="11.5703125" style="1" customWidth="1"/>
    <col min="8968" max="8968" width="14.42578125" style="1" customWidth="1"/>
    <col min="8969" max="8978" width="11" style="1"/>
    <col min="8979" max="8979" width="15.140625" style="1" bestFit="1" customWidth="1"/>
    <col min="8980" max="9216" width="11" style="1"/>
    <col min="9217" max="9217" width="4.7109375" style="1" customWidth="1"/>
    <col min="9218" max="9218" width="42.140625" style="1" customWidth="1"/>
    <col min="9219" max="9223" width="11.5703125" style="1" customWidth="1"/>
    <col min="9224" max="9224" width="14.42578125" style="1" customWidth="1"/>
    <col min="9225" max="9234" width="11" style="1"/>
    <col min="9235" max="9235" width="15.140625" style="1" bestFit="1" customWidth="1"/>
    <col min="9236" max="9472" width="11" style="1"/>
    <col min="9473" max="9473" width="4.7109375" style="1" customWidth="1"/>
    <col min="9474" max="9474" width="42.140625" style="1" customWidth="1"/>
    <col min="9475" max="9479" width="11.5703125" style="1" customWidth="1"/>
    <col min="9480" max="9480" width="14.42578125" style="1" customWidth="1"/>
    <col min="9481" max="9490" width="11" style="1"/>
    <col min="9491" max="9491" width="15.140625" style="1" bestFit="1" customWidth="1"/>
    <col min="9492" max="9728" width="11" style="1"/>
    <col min="9729" max="9729" width="4.7109375" style="1" customWidth="1"/>
    <col min="9730" max="9730" width="42.140625" style="1" customWidth="1"/>
    <col min="9731" max="9735" width="11.5703125" style="1" customWidth="1"/>
    <col min="9736" max="9736" width="14.42578125" style="1" customWidth="1"/>
    <col min="9737" max="9746" width="11" style="1"/>
    <col min="9747" max="9747" width="15.140625" style="1" bestFit="1" customWidth="1"/>
    <col min="9748" max="9984" width="11" style="1"/>
    <col min="9985" max="9985" width="4.7109375" style="1" customWidth="1"/>
    <col min="9986" max="9986" width="42.140625" style="1" customWidth="1"/>
    <col min="9987" max="9991" width="11.5703125" style="1" customWidth="1"/>
    <col min="9992" max="9992" width="14.42578125" style="1" customWidth="1"/>
    <col min="9993" max="10002" width="11" style="1"/>
    <col min="10003" max="10003" width="15.140625" style="1" bestFit="1" customWidth="1"/>
    <col min="10004" max="10240" width="11" style="1"/>
    <col min="10241" max="10241" width="4.7109375" style="1" customWidth="1"/>
    <col min="10242" max="10242" width="42.140625" style="1" customWidth="1"/>
    <col min="10243" max="10247" width="11.5703125" style="1" customWidth="1"/>
    <col min="10248" max="10248" width="14.42578125" style="1" customWidth="1"/>
    <col min="10249" max="10258" width="11" style="1"/>
    <col min="10259" max="10259" width="15.140625" style="1" bestFit="1" customWidth="1"/>
    <col min="10260" max="10496" width="11" style="1"/>
    <col min="10497" max="10497" width="4.7109375" style="1" customWidth="1"/>
    <col min="10498" max="10498" width="42.140625" style="1" customWidth="1"/>
    <col min="10499" max="10503" width="11.5703125" style="1" customWidth="1"/>
    <col min="10504" max="10504" width="14.42578125" style="1" customWidth="1"/>
    <col min="10505" max="10514" width="11" style="1"/>
    <col min="10515" max="10515" width="15.140625" style="1" bestFit="1" customWidth="1"/>
    <col min="10516" max="10752" width="11" style="1"/>
    <col min="10753" max="10753" width="4.7109375" style="1" customWidth="1"/>
    <col min="10754" max="10754" width="42.140625" style="1" customWidth="1"/>
    <col min="10755" max="10759" width="11.5703125" style="1" customWidth="1"/>
    <col min="10760" max="10760" width="14.42578125" style="1" customWidth="1"/>
    <col min="10761" max="10770" width="11" style="1"/>
    <col min="10771" max="10771" width="15.140625" style="1" bestFit="1" customWidth="1"/>
    <col min="10772" max="11008" width="11" style="1"/>
    <col min="11009" max="11009" width="4.7109375" style="1" customWidth="1"/>
    <col min="11010" max="11010" width="42.140625" style="1" customWidth="1"/>
    <col min="11011" max="11015" width="11.5703125" style="1" customWidth="1"/>
    <col min="11016" max="11016" width="14.42578125" style="1" customWidth="1"/>
    <col min="11017" max="11026" width="11" style="1"/>
    <col min="11027" max="11027" width="15.140625" style="1" bestFit="1" customWidth="1"/>
    <col min="11028" max="11264" width="11" style="1"/>
    <col min="11265" max="11265" width="4.7109375" style="1" customWidth="1"/>
    <col min="11266" max="11266" width="42.140625" style="1" customWidth="1"/>
    <col min="11267" max="11271" width="11.5703125" style="1" customWidth="1"/>
    <col min="11272" max="11272" width="14.42578125" style="1" customWidth="1"/>
    <col min="11273" max="11282" width="11" style="1"/>
    <col min="11283" max="11283" width="15.140625" style="1" bestFit="1" customWidth="1"/>
    <col min="11284" max="11520" width="11" style="1"/>
    <col min="11521" max="11521" width="4.7109375" style="1" customWidth="1"/>
    <col min="11522" max="11522" width="42.140625" style="1" customWidth="1"/>
    <col min="11523" max="11527" width="11.5703125" style="1" customWidth="1"/>
    <col min="11528" max="11528" width="14.42578125" style="1" customWidth="1"/>
    <col min="11529" max="11538" width="11" style="1"/>
    <col min="11539" max="11539" width="15.140625" style="1" bestFit="1" customWidth="1"/>
    <col min="11540" max="11776" width="11" style="1"/>
    <col min="11777" max="11777" width="4.7109375" style="1" customWidth="1"/>
    <col min="11778" max="11778" width="42.140625" style="1" customWidth="1"/>
    <col min="11779" max="11783" width="11.5703125" style="1" customWidth="1"/>
    <col min="11784" max="11784" width="14.42578125" style="1" customWidth="1"/>
    <col min="11785" max="11794" width="11" style="1"/>
    <col min="11795" max="11795" width="15.140625" style="1" bestFit="1" customWidth="1"/>
    <col min="11796" max="12032" width="11" style="1"/>
    <col min="12033" max="12033" width="4.7109375" style="1" customWidth="1"/>
    <col min="12034" max="12034" width="42.140625" style="1" customWidth="1"/>
    <col min="12035" max="12039" width="11.5703125" style="1" customWidth="1"/>
    <col min="12040" max="12040" width="14.42578125" style="1" customWidth="1"/>
    <col min="12041" max="12050" width="11" style="1"/>
    <col min="12051" max="12051" width="15.140625" style="1" bestFit="1" customWidth="1"/>
    <col min="12052" max="12288" width="11" style="1"/>
    <col min="12289" max="12289" width="4.7109375" style="1" customWidth="1"/>
    <col min="12290" max="12290" width="42.140625" style="1" customWidth="1"/>
    <col min="12291" max="12295" width="11.5703125" style="1" customWidth="1"/>
    <col min="12296" max="12296" width="14.42578125" style="1" customWidth="1"/>
    <col min="12297" max="12306" width="11" style="1"/>
    <col min="12307" max="12307" width="15.140625" style="1" bestFit="1" customWidth="1"/>
    <col min="12308" max="12544" width="11" style="1"/>
    <col min="12545" max="12545" width="4.7109375" style="1" customWidth="1"/>
    <col min="12546" max="12546" width="42.140625" style="1" customWidth="1"/>
    <col min="12547" max="12551" width="11.5703125" style="1" customWidth="1"/>
    <col min="12552" max="12552" width="14.42578125" style="1" customWidth="1"/>
    <col min="12553" max="12562" width="11" style="1"/>
    <col min="12563" max="12563" width="15.140625" style="1" bestFit="1" customWidth="1"/>
    <col min="12564" max="12800" width="11" style="1"/>
    <col min="12801" max="12801" width="4.7109375" style="1" customWidth="1"/>
    <col min="12802" max="12802" width="42.140625" style="1" customWidth="1"/>
    <col min="12803" max="12807" width="11.5703125" style="1" customWidth="1"/>
    <col min="12808" max="12808" width="14.42578125" style="1" customWidth="1"/>
    <col min="12809" max="12818" width="11" style="1"/>
    <col min="12819" max="12819" width="15.140625" style="1" bestFit="1" customWidth="1"/>
    <col min="12820" max="13056" width="11" style="1"/>
    <col min="13057" max="13057" width="4.7109375" style="1" customWidth="1"/>
    <col min="13058" max="13058" width="42.140625" style="1" customWidth="1"/>
    <col min="13059" max="13063" width="11.5703125" style="1" customWidth="1"/>
    <col min="13064" max="13064" width="14.42578125" style="1" customWidth="1"/>
    <col min="13065" max="13074" width="11" style="1"/>
    <col min="13075" max="13075" width="15.140625" style="1" bestFit="1" customWidth="1"/>
    <col min="13076" max="13312" width="11" style="1"/>
    <col min="13313" max="13313" width="4.7109375" style="1" customWidth="1"/>
    <col min="13314" max="13314" width="42.140625" style="1" customWidth="1"/>
    <col min="13315" max="13319" width="11.5703125" style="1" customWidth="1"/>
    <col min="13320" max="13320" width="14.42578125" style="1" customWidth="1"/>
    <col min="13321" max="13330" width="11" style="1"/>
    <col min="13331" max="13331" width="15.140625" style="1" bestFit="1" customWidth="1"/>
    <col min="13332" max="13568" width="11" style="1"/>
    <col min="13569" max="13569" width="4.7109375" style="1" customWidth="1"/>
    <col min="13570" max="13570" width="42.140625" style="1" customWidth="1"/>
    <col min="13571" max="13575" width="11.5703125" style="1" customWidth="1"/>
    <col min="13576" max="13576" width="14.42578125" style="1" customWidth="1"/>
    <col min="13577" max="13586" width="11" style="1"/>
    <col min="13587" max="13587" width="15.140625" style="1" bestFit="1" customWidth="1"/>
    <col min="13588" max="13824" width="11" style="1"/>
    <col min="13825" max="13825" width="4.7109375" style="1" customWidth="1"/>
    <col min="13826" max="13826" width="42.140625" style="1" customWidth="1"/>
    <col min="13827" max="13831" width="11.5703125" style="1" customWidth="1"/>
    <col min="13832" max="13832" width="14.42578125" style="1" customWidth="1"/>
    <col min="13833" max="13842" width="11" style="1"/>
    <col min="13843" max="13843" width="15.140625" style="1" bestFit="1" customWidth="1"/>
    <col min="13844" max="14080" width="11" style="1"/>
    <col min="14081" max="14081" width="4.7109375" style="1" customWidth="1"/>
    <col min="14082" max="14082" width="42.140625" style="1" customWidth="1"/>
    <col min="14083" max="14087" width="11.5703125" style="1" customWidth="1"/>
    <col min="14088" max="14088" width="14.42578125" style="1" customWidth="1"/>
    <col min="14089" max="14098" width="11" style="1"/>
    <col min="14099" max="14099" width="15.140625" style="1" bestFit="1" customWidth="1"/>
    <col min="14100" max="14336" width="11" style="1"/>
    <col min="14337" max="14337" width="4.7109375" style="1" customWidth="1"/>
    <col min="14338" max="14338" width="42.140625" style="1" customWidth="1"/>
    <col min="14339" max="14343" width="11.5703125" style="1" customWidth="1"/>
    <col min="14344" max="14344" width="14.42578125" style="1" customWidth="1"/>
    <col min="14345" max="14354" width="11" style="1"/>
    <col min="14355" max="14355" width="15.140625" style="1" bestFit="1" customWidth="1"/>
    <col min="14356" max="14592" width="11" style="1"/>
    <col min="14593" max="14593" width="4.7109375" style="1" customWidth="1"/>
    <col min="14594" max="14594" width="42.140625" style="1" customWidth="1"/>
    <col min="14595" max="14599" width="11.5703125" style="1" customWidth="1"/>
    <col min="14600" max="14600" width="14.42578125" style="1" customWidth="1"/>
    <col min="14601" max="14610" width="11" style="1"/>
    <col min="14611" max="14611" width="15.140625" style="1" bestFit="1" customWidth="1"/>
    <col min="14612" max="14848" width="11" style="1"/>
    <col min="14849" max="14849" width="4.7109375" style="1" customWidth="1"/>
    <col min="14850" max="14850" width="42.140625" style="1" customWidth="1"/>
    <col min="14851" max="14855" width="11.5703125" style="1" customWidth="1"/>
    <col min="14856" max="14856" width="14.42578125" style="1" customWidth="1"/>
    <col min="14857" max="14866" width="11" style="1"/>
    <col min="14867" max="14867" width="15.140625" style="1" bestFit="1" customWidth="1"/>
    <col min="14868" max="15104" width="11" style="1"/>
    <col min="15105" max="15105" width="4.7109375" style="1" customWidth="1"/>
    <col min="15106" max="15106" width="42.140625" style="1" customWidth="1"/>
    <col min="15107" max="15111" width="11.5703125" style="1" customWidth="1"/>
    <col min="15112" max="15112" width="14.42578125" style="1" customWidth="1"/>
    <col min="15113" max="15122" width="11" style="1"/>
    <col min="15123" max="15123" width="15.140625" style="1" bestFit="1" customWidth="1"/>
    <col min="15124" max="15360" width="11" style="1"/>
    <col min="15361" max="15361" width="4.7109375" style="1" customWidth="1"/>
    <col min="15362" max="15362" width="42.140625" style="1" customWidth="1"/>
    <col min="15363" max="15367" width="11.5703125" style="1" customWidth="1"/>
    <col min="15368" max="15368" width="14.42578125" style="1" customWidth="1"/>
    <col min="15369" max="15378" width="11" style="1"/>
    <col min="15379" max="15379" width="15.140625" style="1" bestFit="1" customWidth="1"/>
    <col min="15380" max="15616" width="11" style="1"/>
    <col min="15617" max="15617" width="4.7109375" style="1" customWidth="1"/>
    <col min="15618" max="15618" width="42.140625" style="1" customWidth="1"/>
    <col min="15619" max="15623" width="11.5703125" style="1" customWidth="1"/>
    <col min="15624" max="15624" width="14.42578125" style="1" customWidth="1"/>
    <col min="15625" max="15634" width="11" style="1"/>
    <col min="15635" max="15635" width="15.140625" style="1" bestFit="1" customWidth="1"/>
    <col min="15636" max="15872" width="11" style="1"/>
    <col min="15873" max="15873" width="4.7109375" style="1" customWidth="1"/>
    <col min="15874" max="15874" width="42.140625" style="1" customWidth="1"/>
    <col min="15875" max="15879" width="11.5703125" style="1" customWidth="1"/>
    <col min="15880" max="15880" width="14.42578125" style="1" customWidth="1"/>
    <col min="15881" max="15890" width="11" style="1"/>
    <col min="15891" max="15891" width="15.140625" style="1" bestFit="1" customWidth="1"/>
    <col min="15892" max="16128" width="11" style="1"/>
    <col min="16129" max="16129" width="4.7109375" style="1" customWidth="1"/>
    <col min="16130" max="16130" width="42.140625" style="1" customWidth="1"/>
    <col min="16131" max="16135" width="11.5703125" style="1" customWidth="1"/>
    <col min="16136" max="16136" width="14.42578125" style="1" customWidth="1"/>
    <col min="16137" max="16146" width="11" style="1"/>
    <col min="16147" max="16147" width="15.140625" style="1" bestFit="1" customWidth="1"/>
    <col min="16148" max="16384" width="11" style="1"/>
  </cols>
  <sheetData>
    <row r="1" spans="2:18" ht="13.5" thickBot="1" x14ac:dyDescent="0.25"/>
    <row r="2" spans="2:18" x14ac:dyDescent="0.2">
      <c r="B2" s="3" t="s">
        <v>454</v>
      </c>
      <c r="C2" s="4"/>
      <c r="D2" s="4"/>
      <c r="E2" s="4"/>
      <c r="F2" s="4"/>
      <c r="G2" s="4"/>
      <c r="H2" s="5"/>
      <c r="J2" s="211"/>
      <c r="K2" s="211"/>
    </row>
    <row r="3" spans="2:18" x14ac:dyDescent="0.2">
      <c r="B3" s="71" t="s">
        <v>538</v>
      </c>
      <c r="C3" s="72"/>
      <c r="D3" s="72"/>
      <c r="E3" s="72"/>
      <c r="F3" s="72"/>
      <c r="G3" s="72"/>
      <c r="H3" s="73"/>
      <c r="J3" s="211"/>
      <c r="K3" s="211"/>
    </row>
    <row r="4" spans="2:18" x14ac:dyDescent="0.2">
      <c r="B4" s="71" t="s">
        <v>537</v>
      </c>
      <c r="C4" s="72"/>
      <c r="D4" s="72"/>
      <c r="E4" s="72"/>
      <c r="F4" s="72"/>
      <c r="G4" s="72"/>
      <c r="H4" s="73"/>
      <c r="J4" s="211"/>
      <c r="K4" s="211"/>
    </row>
    <row r="5" spans="2:18" ht="13.5" thickBot="1" x14ac:dyDescent="0.25">
      <c r="B5" s="74" t="s">
        <v>3</v>
      </c>
      <c r="C5" s="75"/>
      <c r="D5" s="75"/>
      <c r="E5" s="75"/>
      <c r="F5" s="75"/>
      <c r="G5" s="75"/>
      <c r="H5" s="76"/>
      <c r="J5" s="211"/>
      <c r="K5" s="211"/>
    </row>
    <row r="6" spans="2:18" ht="15.75" customHeight="1" x14ac:dyDescent="0.2">
      <c r="B6" s="126" t="s">
        <v>458</v>
      </c>
      <c r="C6" s="126" t="s">
        <v>520</v>
      </c>
      <c r="D6" s="126" t="s">
        <v>521</v>
      </c>
      <c r="E6" s="126" t="s">
        <v>522</v>
      </c>
      <c r="F6" s="126" t="s">
        <v>523</v>
      </c>
      <c r="G6" s="126" t="s">
        <v>524</v>
      </c>
      <c r="H6" s="80" t="s">
        <v>525</v>
      </c>
      <c r="J6" s="211"/>
      <c r="K6" s="211"/>
    </row>
    <row r="7" spans="2:18" ht="15.75" customHeight="1" x14ac:dyDescent="0.2">
      <c r="B7" s="128"/>
      <c r="C7" s="128"/>
      <c r="D7" s="128"/>
      <c r="E7" s="128"/>
      <c r="F7" s="128"/>
      <c r="G7" s="128"/>
      <c r="H7" s="188"/>
      <c r="Q7" s="277"/>
    </row>
    <row r="8" spans="2:18" ht="15.75" customHeight="1" thickBot="1" x14ac:dyDescent="0.25">
      <c r="B8" s="130"/>
      <c r="C8" s="270">
        <v>2015</v>
      </c>
      <c r="D8" s="270">
        <v>2016</v>
      </c>
      <c r="E8" s="270">
        <v>2017</v>
      </c>
      <c r="F8" s="270">
        <v>2018</v>
      </c>
      <c r="G8" s="270">
        <v>2019</v>
      </c>
      <c r="H8" s="82">
        <v>2020</v>
      </c>
      <c r="R8" s="277"/>
    </row>
    <row r="9" spans="2:18" x14ac:dyDescent="0.2">
      <c r="B9" s="271" t="s">
        <v>503</v>
      </c>
      <c r="C9" s="272">
        <f t="shared" ref="C9:H9" si="0">SUM(C10:C18)</f>
        <v>20918714.879999999</v>
      </c>
      <c r="D9" s="272">
        <f t="shared" si="0"/>
        <v>20884241.789999999</v>
      </c>
      <c r="E9" s="272">
        <f t="shared" si="0"/>
        <v>23440953.789999999</v>
      </c>
      <c r="F9" s="272">
        <f t="shared" si="0"/>
        <v>24139862.069999997</v>
      </c>
      <c r="G9" s="272">
        <f t="shared" si="0"/>
        <v>4302395.2700000005</v>
      </c>
      <c r="H9" s="272">
        <f t="shared" si="0"/>
        <v>2676264.12</v>
      </c>
    </row>
    <row r="10" spans="2:18" x14ac:dyDescent="0.2">
      <c r="B10" s="273" t="s">
        <v>504</v>
      </c>
      <c r="C10" s="278">
        <v>14681095.5</v>
      </c>
      <c r="D10" s="278">
        <v>16077832.390000001</v>
      </c>
      <c r="E10" s="278">
        <v>18227076.099999998</v>
      </c>
      <c r="F10" s="279">
        <v>18236166.859999999</v>
      </c>
      <c r="G10" s="274">
        <v>298922.03000000003</v>
      </c>
      <c r="H10" s="274">
        <v>83914.68</v>
      </c>
    </row>
    <row r="11" spans="2:18" x14ac:dyDescent="0.2">
      <c r="B11" s="273" t="s">
        <v>505</v>
      </c>
      <c r="C11" s="278">
        <v>1375278.77</v>
      </c>
      <c r="D11" s="278">
        <v>1158222.7200000002</v>
      </c>
      <c r="E11" s="278">
        <v>750463.92</v>
      </c>
      <c r="F11" s="279">
        <v>1115495.6499999999</v>
      </c>
      <c r="G11" s="274">
        <v>181260.79999999999</v>
      </c>
      <c r="H11" s="274">
        <v>577171.93999999994</v>
      </c>
      <c r="O11" s="220"/>
      <c r="Q11" s="220"/>
    </row>
    <row r="12" spans="2:18" x14ac:dyDescent="0.2">
      <c r="B12" s="273" t="s">
        <v>506</v>
      </c>
      <c r="C12" s="278">
        <v>3150724.3200000003</v>
      </c>
      <c r="D12" s="278">
        <v>2703464.7199999997</v>
      </c>
      <c r="E12" s="278">
        <v>3380738.5</v>
      </c>
      <c r="F12" s="279">
        <v>3705933.6100000003</v>
      </c>
      <c r="G12" s="274">
        <v>2689419.47</v>
      </c>
      <c r="H12" s="274">
        <v>1848337.5</v>
      </c>
      <c r="L12" s="2"/>
      <c r="Q12" s="2"/>
    </row>
    <row r="13" spans="2:18" ht="25.5" x14ac:dyDescent="0.2">
      <c r="B13" s="273" t="s">
        <v>507</v>
      </c>
      <c r="C13" s="278">
        <v>885957.08</v>
      </c>
      <c r="D13" s="278">
        <v>677772.03</v>
      </c>
      <c r="E13" s="278">
        <v>794685.27</v>
      </c>
      <c r="F13" s="274">
        <v>1073365.95</v>
      </c>
      <c r="G13" s="274">
        <v>1132792.97</v>
      </c>
      <c r="H13" s="274">
        <v>166840</v>
      </c>
      <c r="L13" s="211"/>
      <c r="N13" s="211"/>
      <c r="O13" s="211"/>
      <c r="Q13" s="211"/>
    </row>
    <row r="14" spans="2:18" x14ac:dyDescent="0.2">
      <c r="B14" s="273" t="s">
        <v>508</v>
      </c>
      <c r="C14" s="278">
        <v>825659.21</v>
      </c>
      <c r="D14" s="278">
        <v>266949.93</v>
      </c>
      <c r="E14" s="278">
        <v>287990</v>
      </c>
      <c r="F14" s="278">
        <v>8900</v>
      </c>
      <c r="G14" s="274">
        <v>0</v>
      </c>
      <c r="H14" s="274">
        <v>0</v>
      </c>
      <c r="L14" s="211"/>
      <c r="N14" s="211"/>
      <c r="O14" s="211"/>
      <c r="Q14" s="211"/>
    </row>
    <row r="15" spans="2:18" x14ac:dyDescent="0.2">
      <c r="B15" s="273" t="s">
        <v>509</v>
      </c>
      <c r="C15" s="278">
        <v>0</v>
      </c>
      <c r="D15" s="278">
        <v>0</v>
      </c>
      <c r="E15" s="278">
        <v>0</v>
      </c>
      <c r="F15" s="278">
        <v>0</v>
      </c>
      <c r="G15" s="274">
        <v>0</v>
      </c>
      <c r="H15" s="274">
        <v>0</v>
      </c>
      <c r="L15" s="211"/>
      <c r="N15" s="211"/>
      <c r="O15" s="211"/>
      <c r="Q15" s="211"/>
    </row>
    <row r="16" spans="2:18" x14ac:dyDescent="0.2">
      <c r="B16" s="273" t="s">
        <v>510</v>
      </c>
      <c r="C16" s="278">
        <v>0</v>
      </c>
      <c r="D16" s="278">
        <v>0</v>
      </c>
      <c r="E16" s="278">
        <v>0</v>
      </c>
      <c r="F16" s="278">
        <v>0</v>
      </c>
      <c r="G16" s="274">
        <v>0</v>
      </c>
      <c r="H16" s="274">
        <v>0</v>
      </c>
      <c r="L16" s="211"/>
      <c r="N16" s="211"/>
      <c r="O16" s="211"/>
      <c r="Q16" s="211"/>
    </row>
    <row r="17" spans="2:19" x14ac:dyDescent="0.2">
      <c r="B17" s="273" t="s">
        <v>511</v>
      </c>
      <c r="C17" s="278">
        <v>0</v>
      </c>
      <c r="D17" s="278">
        <v>0</v>
      </c>
      <c r="E17" s="278">
        <v>0</v>
      </c>
      <c r="F17" s="278">
        <v>0</v>
      </c>
      <c r="G17" s="274">
        <v>0</v>
      </c>
      <c r="H17" s="274">
        <v>0</v>
      </c>
      <c r="L17" s="211"/>
      <c r="N17" s="211"/>
      <c r="O17" s="242"/>
      <c r="Q17" s="242"/>
      <c r="S17" s="280"/>
    </row>
    <row r="18" spans="2:19" x14ac:dyDescent="0.2">
      <c r="B18" s="273" t="s">
        <v>513</v>
      </c>
      <c r="C18" s="278">
        <v>0</v>
      </c>
      <c r="D18" s="278">
        <v>0</v>
      </c>
      <c r="E18" s="278">
        <v>0</v>
      </c>
      <c r="F18" s="278">
        <v>0</v>
      </c>
      <c r="G18" s="274">
        <v>0</v>
      </c>
      <c r="H18" s="274">
        <v>0</v>
      </c>
      <c r="O18" s="211"/>
      <c r="S18" s="281"/>
    </row>
    <row r="19" spans="2:19" x14ac:dyDescent="0.2">
      <c r="B19" s="273"/>
      <c r="C19" s="274"/>
      <c r="D19" s="274"/>
      <c r="E19" s="274"/>
      <c r="F19" s="274"/>
      <c r="G19" s="274"/>
      <c r="H19" s="274"/>
    </row>
    <row r="20" spans="2:19" x14ac:dyDescent="0.2">
      <c r="B20" s="271" t="s">
        <v>514</v>
      </c>
      <c r="C20" s="272">
        <f t="shared" ref="C20:H20" si="1">SUM(C21:C29)</f>
        <v>25043345.189999998</v>
      </c>
      <c r="D20" s="272">
        <f t="shared" si="1"/>
        <v>14479226.16</v>
      </c>
      <c r="E20" s="272">
        <f t="shared" si="1"/>
        <v>19520993</v>
      </c>
      <c r="F20" s="272">
        <f>SUM(F21:F29)</f>
        <v>19891073.330000002</v>
      </c>
      <c r="G20" s="272">
        <f t="shared" si="1"/>
        <v>43026025.909999996</v>
      </c>
      <c r="H20" s="272">
        <f t="shared" si="1"/>
        <v>44190521.18</v>
      </c>
    </row>
    <row r="21" spans="2:19" x14ac:dyDescent="0.2">
      <c r="B21" s="273" t="s">
        <v>504</v>
      </c>
      <c r="C21" s="278">
        <v>9603409.9700000007</v>
      </c>
      <c r="D21" s="278">
        <v>10382938.16</v>
      </c>
      <c r="E21" s="278">
        <v>13274077.75</v>
      </c>
      <c r="F21" s="279">
        <v>16578639.869999999</v>
      </c>
      <c r="G21" s="274">
        <v>36858864.719999999</v>
      </c>
      <c r="H21" s="274">
        <v>38478548.670000002</v>
      </c>
      <c r="O21" s="220"/>
      <c r="Q21" s="220"/>
    </row>
    <row r="22" spans="2:19" x14ac:dyDescent="0.2">
      <c r="B22" s="273" t="s">
        <v>505</v>
      </c>
      <c r="C22" s="278">
        <v>981826.8</v>
      </c>
      <c r="D22" s="278">
        <v>1031941.61</v>
      </c>
      <c r="E22" s="278">
        <v>1164559.3799999999</v>
      </c>
      <c r="F22" s="279">
        <v>766157.9</v>
      </c>
      <c r="G22" s="274">
        <v>1863413.2999999998</v>
      </c>
      <c r="H22" s="274">
        <v>1554360.4700000002</v>
      </c>
      <c r="L22" s="2"/>
      <c r="Q22" s="2"/>
    </row>
    <row r="23" spans="2:19" x14ac:dyDescent="0.2">
      <c r="B23" s="273" t="s">
        <v>506</v>
      </c>
      <c r="C23" s="278">
        <v>5455372.2999999998</v>
      </c>
      <c r="D23" s="278">
        <v>3064346.39</v>
      </c>
      <c r="E23" s="278">
        <v>1969300.63</v>
      </c>
      <c r="F23" s="279">
        <v>2241018.39</v>
      </c>
      <c r="G23" s="274">
        <v>4303747.8900000006</v>
      </c>
      <c r="H23" s="274">
        <v>4157612.04</v>
      </c>
      <c r="L23" s="211"/>
      <c r="N23" s="211"/>
      <c r="O23" s="211"/>
      <c r="Q23" s="211"/>
    </row>
    <row r="24" spans="2:19" ht="25.5" x14ac:dyDescent="0.2">
      <c r="B24" s="273" t="s">
        <v>507</v>
      </c>
      <c r="C24" s="278">
        <v>117035</v>
      </c>
      <c r="D24" s="278">
        <v>0</v>
      </c>
      <c r="E24" s="278">
        <v>0</v>
      </c>
      <c r="F24" s="279">
        <v>0</v>
      </c>
      <c r="G24" s="274">
        <v>0</v>
      </c>
      <c r="H24" s="274">
        <v>0</v>
      </c>
      <c r="L24" s="211"/>
      <c r="N24" s="211"/>
      <c r="O24" s="211"/>
      <c r="Q24" s="211"/>
    </row>
    <row r="25" spans="2:19" x14ac:dyDescent="0.2">
      <c r="B25" s="273" t="s">
        <v>508</v>
      </c>
      <c r="C25" s="278">
        <v>7615523.3099999996</v>
      </c>
      <c r="D25" s="278">
        <v>0</v>
      </c>
      <c r="E25" s="278">
        <v>3113055.24</v>
      </c>
      <c r="F25" s="279">
        <v>305257.17</v>
      </c>
      <c r="G25" s="274">
        <v>0</v>
      </c>
      <c r="H25" s="274">
        <v>0</v>
      </c>
      <c r="L25" s="211"/>
      <c r="N25" s="211"/>
      <c r="O25" s="211"/>
      <c r="Q25" s="211"/>
    </row>
    <row r="26" spans="2:19" x14ac:dyDescent="0.2">
      <c r="B26" s="273" t="s">
        <v>509</v>
      </c>
      <c r="C26" s="278">
        <v>1270177.81</v>
      </c>
      <c r="D26" s="278">
        <v>0</v>
      </c>
      <c r="E26" s="278">
        <v>0</v>
      </c>
      <c r="F26" s="278">
        <v>0</v>
      </c>
      <c r="G26" s="274">
        <v>0</v>
      </c>
      <c r="H26" s="274">
        <v>0</v>
      </c>
      <c r="L26" s="211"/>
      <c r="O26" s="211"/>
      <c r="Q26" s="211"/>
    </row>
    <row r="27" spans="2:19" x14ac:dyDescent="0.2">
      <c r="B27" s="273" t="s">
        <v>510</v>
      </c>
      <c r="C27" s="274">
        <v>0</v>
      </c>
      <c r="D27" s="274">
        <v>0</v>
      </c>
      <c r="E27" s="274">
        <v>0</v>
      </c>
      <c r="F27" s="274">
        <v>0</v>
      </c>
      <c r="G27" s="274">
        <v>0</v>
      </c>
      <c r="H27" s="274">
        <v>0</v>
      </c>
      <c r="L27" s="211"/>
      <c r="N27" s="211"/>
      <c r="O27" s="242"/>
      <c r="Q27" s="211"/>
    </row>
    <row r="28" spans="2:19" x14ac:dyDescent="0.2">
      <c r="B28" s="273" t="s">
        <v>516</v>
      </c>
      <c r="C28" s="274">
        <v>0</v>
      </c>
      <c r="D28" s="274">
        <v>0</v>
      </c>
      <c r="E28" s="274">
        <v>0</v>
      </c>
      <c r="F28" s="274">
        <v>0</v>
      </c>
      <c r="G28" s="274">
        <v>0</v>
      </c>
      <c r="H28" s="274">
        <v>0</v>
      </c>
    </row>
    <row r="29" spans="2:19" x14ac:dyDescent="0.2">
      <c r="B29" s="273" t="s">
        <v>513</v>
      </c>
      <c r="C29" s="274">
        <v>0</v>
      </c>
      <c r="D29" s="274">
        <v>0</v>
      </c>
      <c r="E29" s="274">
        <v>0</v>
      </c>
      <c r="F29" s="274">
        <v>0</v>
      </c>
      <c r="G29" s="274">
        <v>0</v>
      </c>
      <c r="H29" s="274">
        <v>0</v>
      </c>
    </row>
    <row r="30" spans="2:19" x14ac:dyDescent="0.2">
      <c r="B30" s="273"/>
      <c r="C30" s="274"/>
      <c r="D30" s="274"/>
      <c r="E30" s="274"/>
      <c r="F30" s="274"/>
      <c r="G30" s="274"/>
      <c r="H30" s="274"/>
    </row>
    <row r="31" spans="2:19" x14ac:dyDescent="0.2">
      <c r="B31" s="271" t="s">
        <v>541</v>
      </c>
      <c r="C31" s="272">
        <f t="shared" ref="C31:H31" si="2">+C9+C20</f>
        <v>45962060.069999993</v>
      </c>
      <c r="D31" s="272">
        <f t="shared" si="2"/>
        <v>35363467.950000003</v>
      </c>
      <c r="E31" s="272">
        <f t="shared" si="2"/>
        <v>42961946.789999999</v>
      </c>
      <c r="F31" s="272">
        <f t="shared" si="2"/>
        <v>44030935.399999999</v>
      </c>
      <c r="G31" s="272">
        <f t="shared" si="2"/>
        <v>47328421.18</v>
      </c>
      <c r="H31" s="272">
        <f t="shared" si="2"/>
        <v>46866785.299999997</v>
      </c>
      <c r="L31" s="2"/>
      <c r="M31" s="2"/>
    </row>
    <row r="32" spans="2:19" ht="13.5" thickBot="1" x14ac:dyDescent="0.25">
      <c r="B32" s="275"/>
      <c r="C32" s="276"/>
      <c r="D32" s="276"/>
      <c r="E32" s="276"/>
      <c r="F32" s="276"/>
      <c r="G32" s="276"/>
      <c r="H32" s="276"/>
      <c r="L32" s="211"/>
      <c r="M32" s="211"/>
      <c r="N32" s="211"/>
      <c r="P32" s="211"/>
    </row>
    <row r="33" spans="12:16" x14ac:dyDescent="0.2">
      <c r="L33" s="211"/>
      <c r="M33" s="211"/>
      <c r="N33" s="211"/>
      <c r="P33" s="211"/>
    </row>
    <row r="34" spans="12:16" x14ac:dyDescent="0.2">
      <c r="L34" s="211"/>
      <c r="M34" s="211"/>
      <c r="N34" s="211"/>
    </row>
    <row r="38" spans="12:16" x14ac:dyDescent="0.2">
      <c r="L38" s="2"/>
      <c r="M38" s="2"/>
    </row>
    <row r="39" spans="12:16" x14ac:dyDescent="0.2">
      <c r="L39" s="211"/>
      <c r="M39" s="211"/>
      <c r="N39" s="211"/>
    </row>
    <row r="40" spans="12:16" x14ac:dyDescent="0.2">
      <c r="L40" s="211"/>
      <c r="M40" s="211"/>
      <c r="N40" s="211"/>
    </row>
    <row r="41" spans="12:16" x14ac:dyDescent="0.2">
      <c r="L41" s="211"/>
      <c r="M41" s="211"/>
      <c r="N41" s="211"/>
    </row>
    <row r="42" spans="12:16" x14ac:dyDescent="0.2">
      <c r="M42" s="211"/>
      <c r="N42" s="211"/>
    </row>
    <row r="43" spans="12:16" x14ac:dyDescent="0.2">
      <c r="L43" s="211"/>
      <c r="M43" s="211"/>
      <c r="N43" s="211"/>
    </row>
    <row r="49" spans="12:14" x14ac:dyDescent="0.2">
      <c r="L49" s="2"/>
      <c r="M49" s="2"/>
    </row>
    <row r="50" spans="12:14" x14ac:dyDescent="0.2">
      <c r="L50" s="211"/>
      <c r="M50" s="211"/>
      <c r="N50" s="211"/>
    </row>
    <row r="51" spans="12:14" x14ac:dyDescent="0.2">
      <c r="L51" s="211"/>
      <c r="M51" s="211"/>
      <c r="N51" s="211"/>
    </row>
    <row r="52" spans="12:14" x14ac:dyDescent="0.2">
      <c r="L52" s="211"/>
      <c r="M52" s="211"/>
      <c r="N52" s="211"/>
    </row>
    <row r="53" spans="12:14" x14ac:dyDescent="0.2">
      <c r="M53" s="211"/>
      <c r="N53" s="211"/>
    </row>
    <row r="54" spans="12:14" x14ac:dyDescent="0.2">
      <c r="L54" s="211"/>
      <c r="M54" s="211"/>
      <c r="N54" s="211"/>
    </row>
  </sheetData>
  <mergeCells count="11">
    <mergeCell ref="H6:H7"/>
    <mergeCell ref="B2:H2"/>
    <mergeCell ref="B3:H3"/>
    <mergeCell ref="B4:H4"/>
    <mergeCell ref="B5:H5"/>
    <mergeCell ref="B6:B8"/>
    <mergeCell ref="C6:C7"/>
    <mergeCell ref="D6:D7"/>
    <mergeCell ref="E6:E7"/>
    <mergeCell ref="F6:F7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B1:V48"/>
  <sheetViews>
    <sheetView workbookViewId="0">
      <pane ySplit="8" topLeftCell="A9" activePane="bottomLeft" state="frozen"/>
      <selection pane="bottomLeft" activeCell="C31" sqref="C31"/>
    </sheetView>
  </sheetViews>
  <sheetFormatPr baseColWidth="10" defaultColWidth="11" defaultRowHeight="12.75" x14ac:dyDescent="0.2"/>
  <cols>
    <col min="1" max="1" width="3.7109375" style="1" customWidth="1"/>
    <col min="2" max="2" width="52.7109375" style="1" customWidth="1"/>
    <col min="3" max="8" width="13.28515625" style="1" customWidth="1"/>
    <col min="9" max="9" width="11" style="1"/>
    <col min="10" max="10" width="2.5703125" style="1" customWidth="1"/>
    <col min="11" max="14" width="11" style="1"/>
    <col min="15" max="15" width="5" style="1" customWidth="1"/>
    <col min="16" max="16" width="11" style="1"/>
    <col min="17" max="17" width="5.28515625" style="1" customWidth="1"/>
    <col min="18" max="18" width="11" style="1"/>
    <col min="19" max="19" width="4.28515625" style="1" customWidth="1"/>
    <col min="20" max="256" width="11" style="1"/>
    <col min="257" max="257" width="3.7109375" style="1" customWidth="1"/>
    <col min="258" max="258" width="52.7109375" style="1" customWidth="1"/>
    <col min="259" max="264" width="13.28515625" style="1" customWidth="1"/>
    <col min="265" max="265" width="11" style="1"/>
    <col min="266" max="266" width="2.5703125" style="1" customWidth="1"/>
    <col min="267" max="270" width="11" style="1"/>
    <col min="271" max="271" width="5" style="1" customWidth="1"/>
    <col min="272" max="272" width="11" style="1"/>
    <col min="273" max="273" width="5.28515625" style="1" customWidth="1"/>
    <col min="274" max="274" width="11" style="1"/>
    <col min="275" max="275" width="4.28515625" style="1" customWidth="1"/>
    <col min="276" max="512" width="11" style="1"/>
    <col min="513" max="513" width="3.7109375" style="1" customWidth="1"/>
    <col min="514" max="514" width="52.7109375" style="1" customWidth="1"/>
    <col min="515" max="520" width="13.28515625" style="1" customWidth="1"/>
    <col min="521" max="521" width="11" style="1"/>
    <col min="522" max="522" width="2.5703125" style="1" customWidth="1"/>
    <col min="523" max="526" width="11" style="1"/>
    <col min="527" max="527" width="5" style="1" customWidth="1"/>
    <col min="528" max="528" width="11" style="1"/>
    <col min="529" max="529" width="5.28515625" style="1" customWidth="1"/>
    <col min="530" max="530" width="11" style="1"/>
    <col min="531" max="531" width="4.28515625" style="1" customWidth="1"/>
    <col min="532" max="768" width="11" style="1"/>
    <col min="769" max="769" width="3.7109375" style="1" customWidth="1"/>
    <col min="770" max="770" width="52.7109375" style="1" customWidth="1"/>
    <col min="771" max="776" width="13.28515625" style="1" customWidth="1"/>
    <col min="777" max="777" width="11" style="1"/>
    <col min="778" max="778" width="2.5703125" style="1" customWidth="1"/>
    <col min="779" max="782" width="11" style="1"/>
    <col min="783" max="783" width="5" style="1" customWidth="1"/>
    <col min="784" max="784" width="11" style="1"/>
    <col min="785" max="785" width="5.28515625" style="1" customWidth="1"/>
    <col min="786" max="786" width="11" style="1"/>
    <col min="787" max="787" width="4.28515625" style="1" customWidth="1"/>
    <col min="788" max="1024" width="11" style="1"/>
    <col min="1025" max="1025" width="3.7109375" style="1" customWidth="1"/>
    <col min="1026" max="1026" width="52.7109375" style="1" customWidth="1"/>
    <col min="1027" max="1032" width="13.28515625" style="1" customWidth="1"/>
    <col min="1033" max="1033" width="11" style="1"/>
    <col min="1034" max="1034" width="2.5703125" style="1" customWidth="1"/>
    <col min="1035" max="1038" width="11" style="1"/>
    <col min="1039" max="1039" width="5" style="1" customWidth="1"/>
    <col min="1040" max="1040" width="11" style="1"/>
    <col min="1041" max="1041" width="5.28515625" style="1" customWidth="1"/>
    <col min="1042" max="1042" width="11" style="1"/>
    <col min="1043" max="1043" width="4.28515625" style="1" customWidth="1"/>
    <col min="1044" max="1280" width="11" style="1"/>
    <col min="1281" max="1281" width="3.7109375" style="1" customWidth="1"/>
    <col min="1282" max="1282" width="52.7109375" style="1" customWidth="1"/>
    <col min="1283" max="1288" width="13.28515625" style="1" customWidth="1"/>
    <col min="1289" max="1289" width="11" style="1"/>
    <col min="1290" max="1290" width="2.5703125" style="1" customWidth="1"/>
    <col min="1291" max="1294" width="11" style="1"/>
    <col min="1295" max="1295" width="5" style="1" customWidth="1"/>
    <col min="1296" max="1296" width="11" style="1"/>
    <col min="1297" max="1297" width="5.28515625" style="1" customWidth="1"/>
    <col min="1298" max="1298" width="11" style="1"/>
    <col min="1299" max="1299" width="4.28515625" style="1" customWidth="1"/>
    <col min="1300" max="1536" width="11" style="1"/>
    <col min="1537" max="1537" width="3.7109375" style="1" customWidth="1"/>
    <col min="1538" max="1538" width="52.7109375" style="1" customWidth="1"/>
    <col min="1539" max="1544" width="13.28515625" style="1" customWidth="1"/>
    <col min="1545" max="1545" width="11" style="1"/>
    <col min="1546" max="1546" width="2.5703125" style="1" customWidth="1"/>
    <col min="1547" max="1550" width="11" style="1"/>
    <col min="1551" max="1551" width="5" style="1" customWidth="1"/>
    <col min="1552" max="1552" width="11" style="1"/>
    <col min="1553" max="1553" width="5.28515625" style="1" customWidth="1"/>
    <col min="1554" max="1554" width="11" style="1"/>
    <col min="1555" max="1555" width="4.28515625" style="1" customWidth="1"/>
    <col min="1556" max="1792" width="11" style="1"/>
    <col min="1793" max="1793" width="3.7109375" style="1" customWidth="1"/>
    <col min="1794" max="1794" width="52.7109375" style="1" customWidth="1"/>
    <col min="1795" max="1800" width="13.28515625" style="1" customWidth="1"/>
    <col min="1801" max="1801" width="11" style="1"/>
    <col min="1802" max="1802" width="2.5703125" style="1" customWidth="1"/>
    <col min="1803" max="1806" width="11" style="1"/>
    <col min="1807" max="1807" width="5" style="1" customWidth="1"/>
    <col min="1808" max="1808" width="11" style="1"/>
    <col min="1809" max="1809" width="5.28515625" style="1" customWidth="1"/>
    <col min="1810" max="1810" width="11" style="1"/>
    <col min="1811" max="1811" width="4.28515625" style="1" customWidth="1"/>
    <col min="1812" max="2048" width="11" style="1"/>
    <col min="2049" max="2049" width="3.7109375" style="1" customWidth="1"/>
    <col min="2050" max="2050" width="52.7109375" style="1" customWidth="1"/>
    <col min="2051" max="2056" width="13.28515625" style="1" customWidth="1"/>
    <col min="2057" max="2057" width="11" style="1"/>
    <col min="2058" max="2058" width="2.5703125" style="1" customWidth="1"/>
    <col min="2059" max="2062" width="11" style="1"/>
    <col min="2063" max="2063" width="5" style="1" customWidth="1"/>
    <col min="2064" max="2064" width="11" style="1"/>
    <col min="2065" max="2065" width="5.28515625" style="1" customWidth="1"/>
    <col min="2066" max="2066" width="11" style="1"/>
    <col min="2067" max="2067" width="4.28515625" style="1" customWidth="1"/>
    <col min="2068" max="2304" width="11" style="1"/>
    <col min="2305" max="2305" width="3.7109375" style="1" customWidth="1"/>
    <col min="2306" max="2306" width="52.7109375" style="1" customWidth="1"/>
    <col min="2307" max="2312" width="13.28515625" style="1" customWidth="1"/>
    <col min="2313" max="2313" width="11" style="1"/>
    <col min="2314" max="2314" width="2.5703125" style="1" customWidth="1"/>
    <col min="2315" max="2318" width="11" style="1"/>
    <col min="2319" max="2319" width="5" style="1" customWidth="1"/>
    <col min="2320" max="2320" width="11" style="1"/>
    <col min="2321" max="2321" width="5.28515625" style="1" customWidth="1"/>
    <col min="2322" max="2322" width="11" style="1"/>
    <col min="2323" max="2323" width="4.28515625" style="1" customWidth="1"/>
    <col min="2324" max="2560" width="11" style="1"/>
    <col min="2561" max="2561" width="3.7109375" style="1" customWidth="1"/>
    <col min="2562" max="2562" width="52.7109375" style="1" customWidth="1"/>
    <col min="2563" max="2568" width="13.28515625" style="1" customWidth="1"/>
    <col min="2569" max="2569" width="11" style="1"/>
    <col min="2570" max="2570" width="2.5703125" style="1" customWidth="1"/>
    <col min="2571" max="2574" width="11" style="1"/>
    <col min="2575" max="2575" width="5" style="1" customWidth="1"/>
    <col min="2576" max="2576" width="11" style="1"/>
    <col min="2577" max="2577" width="5.28515625" style="1" customWidth="1"/>
    <col min="2578" max="2578" width="11" style="1"/>
    <col min="2579" max="2579" width="4.28515625" style="1" customWidth="1"/>
    <col min="2580" max="2816" width="11" style="1"/>
    <col min="2817" max="2817" width="3.7109375" style="1" customWidth="1"/>
    <col min="2818" max="2818" width="52.7109375" style="1" customWidth="1"/>
    <col min="2819" max="2824" width="13.28515625" style="1" customWidth="1"/>
    <col min="2825" max="2825" width="11" style="1"/>
    <col min="2826" max="2826" width="2.5703125" style="1" customWidth="1"/>
    <col min="2827" max="2830" width="11" style="1"/>
    <col min="2831" max="2831" width="5" style="1" customWidth="1"/>
    <col min="2832" max="2832" width="11" style="1"/>
    <col min="2833" max="2833" width="5.28515625" style="1" customWidth="1"/>
    <col min="2834" max="2834" width="11" style="1"/>
    <col min="2835" max="2835" width="4.28515625" style="1" customWidth="1"/>
    <col min="2836" max="3072" width="11" style="1"/>
    <col min="3073" max="3073" width="3.7109375" style="1" customWidth="1"/>
    <col min="3074" max="3074" width="52.7109375" style="1" customWidth="1"/>
    <col min="3075" max="3080" width="13.28515625" style="1" customWidth="1"/>
    <col min="3081" max="3081" width="11" style="1"/>
    <col min="3082" max="3082" width="2.5703125" style="1" customWidth="1"/>
    <col min="3083" max="3086" width="11" style="1"/>
    <col min="3087" max="3087" width="5" style="1" customWidth="1"/>
    <col min="3088" max="3088" width="11" style="1"/>
    <col min="3089" max="3089" width="5.28515625" style="1" customWidth="1"/>
    <col min="3090" max="3090" width="11" style="1"/>
    <col min="3091" max="3091" width="4.28515625" style="1" customWidth="1"/>
    <col min="3092" max="3328" width="11" style="1"/>
    <col min="3329" max="3329" width="3.7109375" style="1" customWidth="1"/>
    <col min="3330" max="3330" width="52.7109375" style="1" customWidth="1"/>
    <col min="3331" max="3336" width="13.28515625" style="1" customWidth="1"/>
    <col min="3337" max="3337" width="11" style="1"/>
    <col min="3338" max="3338" width="2.5703125" style="1" customWidth="1"/>
    <col min="3339" max="3342" width="11" style="1"/>
    <col min="3343" max="3343" width="5" style="1" customWidth="1"/>
    <col min="3344" max="3344" width="11" style="1"/>
    <col min="3345" max="3345" width="5.28515625" style="1" customWidth="1"/>
    <col min="3346" max="3346" width="11" style="1"/>
    <col min="3347" max="3347" width="4.28515625" style="1" customWidth="1"/>
    <col min="3348" max="3584" width="11" style="1"/>
    <col min="3585" max="3585" width="3.7109375" style="1" customWidth="1"/>
    <col min="3586" max="3586" width="52.7109375" style="1" customWidth="1"/>
    <col min="3587" max="3592" width="13.28515625" style="1" customWidth="1"/>
    <col min="3593" max="3593" width="11" style="1"/>
    <col min="3594" max="3594" width="2.5703125" style="1" customWidth="1"/>
    <col min="3595" max="3598" width="11" style="1"/>
    <col min="3599" max="3599" width="5" style="1" customWidth="1"/>
    <col min="3600" max="3600" width="11" style="1"/>
    <col min="3601" max="3601" width="5.28515625" style="1" customWidth="1"/>
    <col min="3602" max="3602" width="11" style="1"/>
    <col min="3603" max="3603" width="4.28515625" style="1" customWidth="1"/>
    <col min="3604" max="3840" width="11" style="1"/>
    <col min="3841" max="3841" width="3.7109375" style="1" customWidth="1"/>
    <col min="3842" max="3842" width="52.7109375" style="1" customWidth="1"/>
    <col min="3843" max="3848" width="13.28515625" style="1" customWidth="1"/>
    <col min="3849" max="3849" width="11" style="1"/>
    <col min="3850" max="3850" width="2.5703125" style="1" customWidth="1"/>
    <col min="3851" max="3854" width="11" style="1"/>
    <col min="3855" max="3855" width="5" style="1" customWidth="1"/>
    <col min="3856" max="3856" width="11" style="1"/>
    <col min="3857" max="3857" width="5.28515625" style="1" customWidth="1"/>
    <col min="3858" max="3858" width="11" style="1"/>
    <col min="3859" max="3859" width="4.28515625" style="1" customWidth="1"/>
    <col min="3860" max="4096" width="11" style="1"/>
    <col min="4097" max="4097" width="3.7109375" style="1" customWidth="1"/>
    <col min="4098" max="4098" width="52.7109375" style="1" customWidth="1"/>
    <col min="4099" max="4104" width="13.28515625" style="1" customWidth="1"/>
    <col min="4105" max="4105" width="11" style="1"/>
    <col min="4106" max="4106" width="2.5703125" style="1" customWidth="1"/>
    <col min="4107" max="4110" width="11" style="1"/>
    <col min="4111" max="4111" width="5" style="1" customWidth="1"/>
    <col min="4112" max="4112" width="11" style="1"/>
    <col min="4113" max="4113" width="5.28515625" style="1" customWidth="1"/>
    <col min="4114" max="4114" width="11" style="1"/>
    <col min="4115" max="4115" width="4.28515625" style="1" customWidth="1"/>
    <col min="4116" max="4352" width="11" style="1"/>
    <col min="4353" max="4353" width="3.7109375" style="1" customWidth="1"/>
    <col min="4354" max="4354" width="52.7109375" style="1" customWidth="1"/>
    <col min="4355" max="4360" width="13.28515625" style="1" customWidth="1"/>
    <col min="4361" max="4361" width="11" style="1"/>
    <col min="4362" max="4362" width="2.5703125" style="1" customWidth="1"/>
    <col min="4363" max="4366" width="11" style="1"/>
    <col min="4367" max="4367" width="5" style="1" customWidth="1"/>
    <col min="4368" max="4368" width="11" style="1"/>
    <col min="4369" max="4369" width="5.28515625" style="1" customWidth="1"/>
    <col min="4370" max="4370" width="11" style="1"/>
    <col min="4371" max="4371" width="4.28515625" style="1" customWidth="1"/>
    <col min="4372" max="4608" width="11" style="1"/>
    <col min="4609" max="4609" width="3.7109375" style="1" customWidth="1"/>
    <col min="4610" max="4610" width="52.7109375" style="1" customWidth="1"/>
    <col min="4611" max="4616" width="13.28515625" style="1" customWidth="1"/>
    <col min="4617" max="4617" width="11" style="1"/>
    <col min="4618" max="4618" width="2.5703125" style="1" customWidth="1"/>
    <col min="4619" max="4622" width="11" style="1"/>
    <col min="4623" max="4623" width="5" style="1" customWidth="1"/>
    <col min="4624" max="4624" width="11" style="1"/>
    <col min="4625" max="4625" width="5.28515625" style="1" customWidth="1"/>
    <col min="4626" max="4626" width="11" style="1"/>
    <col min="4627" max="4627" width="4.28515625" style="1" customWidth="1"/>
    <col min="4628" max="4864" width="11" style="1"/>
    <col min="4865" max="4865" width="3.7109375" style="1" customWidth="1"/>
    <col min="4866" max="4866" width="52.7109375" style="1" customWidth="1"/>
    <col min="4867" max="4872" width="13.28515625" style="1" customWidth="1"/>
    <col min="4873" max="4873" width="11" style="1"/>
    <col min="4874" max="4874" width="2.5703125" style="1" customWidth="1"/>
    <col min="4875" max="4878" width="11" style="1"/>
    <col min="4879" max="4879" width="5" style="1" customWidth="1"/>
    <col min="4880" max="4880" width="11" style="1"/>
    <col min="4881" max="4881" width="5.28515625" style="1" customWidth="1"/>
    <col min="4882" max="4882" width="11" style="1"/>
    <col min="4883" max="4883" width="4.28515625" style="1" customWidth="1"/>
    <col min="4884" max="5120" width="11" style="1"/>
    <col min="5121" max="5121" width="3.7109375" style="1" customWidth="1"/>
    <col min="5122" max="5122" width="52.7109375" style="1" customWidth="1"/>
    <col min="5123" max="5128" width="13.28515625" style="1" customWidth="1"/>
    <col min="5129" max="5129" width="11" style="1"/>
    <col min="5130" max="5130" width="2.5703125" style="1" customWidth="1"/>
    <col min="5131" max="5134" width="11" style="1"/>
    <col min="5135" max="5135" width="5" style="1" customWidth="1"/>
    <col min="5136" max="5136" width="11" style="1"/>
    <col min="5137" max="5137" width="5.28515625" style="1" customWidth="1"/>
    <col min="5138" max="5138" width="11" style="1"/>
    <col min="5139" max="5139" width="4.28515625" style="1" customWidth="1"/>
    <col min="5140" max="5376" width="11" style="1"/>
    <col min="5377" max="5377" width="3.7109375" style="1" customWidth="1"/>
    <col min="5378" max="5378" width="52.7109375" style="1" customWidth="1"/>
    <col min="5379" max="5384" width="13.28515625" style="1" customWidth="1"/>
    <col min="5385" max="5385" width="11" style="1"/>
    <col min="5386" max="5386" width="2.5703125" style="1" customWidth="1"/>
    <col min="5387" max="5390" width="11" style="1"/>
    <col min="5391" max="5391" width="5" style="1" customWidth="1"/>
    <col min="5392" max="5392" width="11" style="1"/>
    <col min="5393" max="5393" width="5.28515625" style="1" customWidth="1"/>
    <col min="5394" max="5394" width="11" style="1"/>
    <col min="5395" max="5395" width="4.28515625" style="1" customWidth="1"/>
    <col min="5396" max="5632" width="11" style="1"/>
    <col min="5633" max="5633" width="3.7109375" style="1" customWidth="1"/>
    <col min="5634" max="5634" width="52.7109375" style="1" customWidth="1"/>
    <col min="5635" max="5640" width="13.28515625" style="1" customWidth="1"/>
    <col min="5641" max="5641" width="11" style="1"/>
    <col min="5642" max="5642" width="2.5703125" style="1" customWidth="1"/>
    <col min="5643" max="5646" width="11" style="1"/>
    <col min="5647" max="5647" width="5" style="1" customWidth="1"/>
    <col min="5648" max="5648" width="11" style="1"/>
    <col min="5649" max="5649" width="5.28515625" style="1" customWidth="1"/>
    <col min="5650" max="5650" width="11" style="1"/>
    <col min="5651" max="5651" width="4.28515625" style="1" customWidth="1"/>
    <col min="5652" max="5888" width="11" style="1"/>
    <col min="5889" max="5889" width="3.7109375" style="1" customWidth="1"/>
    <col min="5890" max="5890" width="52.7109375" style="1" customWidth="1"/>
    <col min="5891" max="5896" width="13.28515625" style="1" customWidth="1"/>
    <col min="5897" max="5897" width="11" style="1"/>
    <col min="5898" max="5898" width="2.5703125" style="1" customWidth="1"/>
    <col min="5899" max="5902" width="11" style="1"/>
    <col min="5903" max="5903" width="5" style="1" customWidth="1"/>
    <col min="5904" max="5904" width="11" style="1"/>
    <col min="5905" max="5905" width="5.28515625" style="1" customWidth="1"/>
    <col min="5906" max="5906" width="11" style="1"/>
    <col min="5907" max="5907" width="4.28515625" style="1" customWidth="1"/>
    <col min="5908" max="6144" width="11" style="1"/>
    <col min="6145" max="6145" width="3.7109375" style="1" customWidth="1"/>
    <col min="6146" max="6146" width="52.7109375" style="1" customWidth="1"/>
    <col min="6147" max="6152" width="13.28515625" style="1" customWidth="1"/>
    <col min="6153" max="6153" width="11" style="1"/>
    <col min="6154" max="6154" width="2.5703125" style="1" customWidth="1"/>
    <col min="6155" max="6158" width="11" style="1"/>
    <col min="6159" max="6159" width="5" style="1" customWidth="1"/>
    <col min="6160" max="6160" width="11" style="1"/>
    <col min="6161" max="6161" width="5.28515625" style="1" customWidth="1"/>
    <col min="6162" max="6162" width="11" style="1"/>
    <col min="6163" max="6163" width="4.28515625" style="1" customWidth="1"/>
    <col min="6164" max="6400" width="11" style="1"/>
    <col min="6401" max="6401" width="3.7109375" style="1" customWidth="1"/>
    <col min="6402" max="6402" width="52.7109375" style="1" customWidth="1"/>
    <col min="6403" max="6408" width="13.28515625" style="1" customWidth="1"/>
    <col min="6409" max="6409" width="11" style="1"/>
    <col min="6410" max="6410" width="2.5703125" style="1" customWidth="1"/>
    <col min="6411" max="6414" width="11" style="1"/>
    <col min="6415" max="6415" width="5" style="1" customWidth="1"/>
    <col min="6416" max="6416" width="11" style="1"/>
    <col min="6417" max="6417" width="5.28515625" style="1" customWidth="1"/>
    <col min="6418" max="6418" width="11" style="1"/>
    <col min="6419" max="6419" width="4.28515625" style="1" customWidth="1"/>
    <col min="6420" max="6656" width="11" style="1"/>
    <col min="6657" max="6657" width="3.7109375" style="1" customWidth="1"/>
    <col min="6658" max="6658" width="52.7109375" style="1" customWidth="1"/>
    <col min="6659" max="6664" width="13.28515625" style="1" customWidth="1"/>
    <col min="6665" max="6665" width="11" style="1"/>
    <col min="6666" max="6666" width="2.5703125" style="1" customWidth="1"/>
    <col min="6667" max="6670" width="11" style="1"/>
    <col min="6671" max="6671" width="5" style="1" customWidth="1"/>
    <col min="6672" max="6672" width="11" style="1"/>
    <col min="6673" max="6673" width="5.28515625" style="1" customWidth="1"/>
    <col min="6674" max="6674" width="11" style="1"/>
    <col min="6675" max="6675" width="4.28515625" style="1" customWidth="1"/>
    <col min="6676" max="6912" width="11" style="1"/>
    <col min="6913" max="6913" width="3.7109375" style="1" customWidth="1"/>
    <col min="6914" max="6914" width="52.7109375" style="1" customWidth="1"/>
    <col min="6915" max="6920" width="13.28515625" style="1" customWidth="1"/>
    <col min="6921" max="6921" width="11" style="1"/>
    <col min="6922" max="6922" width="2.5703125" style="1" customWidth="1"/>
    <col min="6923" max="6926" width="11" style="1"/>
    <col min="6927" max="6927" width="5" style="1" customWidth="1"/>
    <col min="6928" max="6928" width="11" style="1"/>
    <col min="6929" max="6929" width="5.28515625" style="1" customWidth="1"/>
    <col min="6930" max="6930" width="11" style="1"/>
    <col min="6931" max="6931" width="4.28515625" style="1" customWidth="1"/>
    <col min="6932" max="7168" width="11" style="1"/>
    <col min="7169" max="7169" width="3.7109375" style="1" customWidth="1"/>
    <col min="7170" max="7170" width="52.7109375" style="1" customWidth="1"/>
    <col min="7171" max="7176" width="13.28515625" style="1" customWidth="1"/>
    <col min="7177" max="7177" width="11" style="1"/>
    <col min="7178" max="7178" width="2.5703125" style="1" customWidth="1"/>
    <col min="7179" max="7182" width="11" style="1"/>
    <col min="7183" max="7183" width="5" style="1" customWidth="1"/>
    <col min="7184" max="7184" width="11" style="1"/>
    <col min="7185" max="7185" width="5.28515625" style="1" customWidth="1"/>
    <col min="7186" max="7186" width="11" style="1"/>
    <col min="7187" max="7187" width="4.28515625" style="1" customWidth="1"/>
    <col min="7188" max="7424" width="11" style="1"/>
    <col min="7425" max="7425" width="3.7109375" style="1" customWidth="1"/>
    <col min="7426" max="7426" width="52.7109375" style="1" customWidth="1"/>
    <col min="7427" max="7432" width="13.28515625" style="1" customWidth="1"/>
    <col min="7433" max="7433" width="11" style="1"/>
    <col min="7434" max="7434" width="2.5703125" style="1" customWidth="1"/>
    <col min="7435" max="7438" width="11" style="1"/>
    <col min="7439" max="7439" width="5" style="1" customWidth="1"/>
    <col min="7440" max="7440" width="11" style="1"/>
    <col min="7441" max="7441" width="5.28515625" style="1" customWidth="1"/>
    <col min="7442" max="7442" width="11" style="1"/>
    <col min="7443" max="7443" width="4.28515625" style="1" customWidth="1"/>
    <col min="7444" max="7680" width="11" style="1"/>
    <col min="7681" max="7681" width="3.7109375" style="1" customWidth="1"/>
    <col min="7682" max="7682" width="52.7109375" style="1" customWidth="1"/>
    <col min="7683" max="7688" width="13.28515625" style="1" customWidth="1"/>
    <col min="7689" max="7689" width="11" style="1"/>
    <col min="7690" max="7690" width="2.5703125" style="1" customWidth="1"/>
    <col min="7691" max="7694" width="11" style="1"/>
    <col min="7695" max="7695" width="5" style="1" customWidth="1"/>
    <col min="7696" max="7696" width="11" style="1"/>
    <col min="7697" max="7697" width="5.28515625" style="1" customWidth="1"/>
    <col min="7698" max="7698" width="11" style="1"/>
    <col min="7699" max="7699" width="4.28515625" style="1" customWidth="1"/>
    <col min="7700" max="7936" width="11" style="1"/>
    <col min="7937" max="7937" width="3.7109375" style="1" customWidth="1"/>
    <col min="7938" max="7938" width="52.7109375" style="1" customWidth="1"/>
    <col min="7939" max="7944" width="13.28515625" style="1" customWidth="1"/>
    <col min="7945" max="7945" width="11" style="1"/>
    <col min="7946" max="7946" width="2.5703125" style="1" customWidth="1"/>
    <col min="7947" max="7950" width="11" style="1"/>
    <col min="7951" max="7951" width="5" style="1" customWidth="1"/>
    <col min="7952" max="7952" width="11" style="1"/>
    <col min="7953" max="7953" width="5.28515625" style="1" customWidth="1"/>
    <col min="7954" max="7954" width="11" style="1"/>
    <col min="7955" max="7955" width="4.28515625" style="1" customWidth="1"/>
    <col min="7956" max="8192" width="11" style="1"/>
    <col min="8193" max="8193" width="3.7109375" style="1" customWidth="1"/>
    <col min="8194" max="8194" width="52.7109375" style="1" customWidth="1"/>
    <col min="8195" max="8200" width="13.28515625" style="1" customWidth="1"/>
    <col min="8201" max="8201" width="11" style="1"/>
    <col min="8202" max="8202" width="2.5703125" style="1" customWidth="1"/>
    <col min="8203" max="8206" width="11" style="1"/>
    <col min="8207" max="8207" width="5" style="1" customWidth="1"/>
    <col min="8208" max="8208" width="11" style="1"/>
    <col min="8209" max="8209" width="5.28515625" style="1" customWidth="1"/>
    <col min="8210" max="8210" width="11" style="1"/>
    <col min="8211" max="8211" width="4.28515625" style="1" customWidth="1"/>
    <col min="8212" max="8448" width="11" style="1"/>
    <col min="8449" max="8449" width="3.7109375" style="1" customWidth="1"/>
    <col min="8450" max="8450" width="52.7109375" style="1" customWidth="1"/>
    <col min="8451" max="8456" width="13.28515625" style="1" customWidth="1"/>
    <col min="8457" max="8457" width="11" style="1"/>
    <col min="8458" max="8458" width="2.5703125" style="1" customWidth="1"/>
    <col min="8459" max="8462" width="11" style="1"/>
    <col min="8463" max="8463" width="5" style="1" customWidth="1"/>
    <col min="8464" max="8464" width="11" style="1"/>
    <col min="8465" max="8465" width="5.28515625" style="1" customWidth="1"/>
    <col min="8466" max="8466" width="11" style="1"/>
    <col min="8467" max="8467" width="4.28515625" style="1" customWidth="1"/>
    <col min="8468" max="8704" width="11" style="1"/>
    <col min="8705" max="8705" width="3.7109375" style="1" customWidth="1"/>
    <col min="8706" max="8706" width="52.7109375" style="1" customWidth="1"/>
    <col min="8707" max="8712" width="13.28515625" style="1" customWidth="1"/>
    <col min="8713" max="8713" width="11" style="1"/>
    <col min="8714" max="8714" width="2.5703125" style="1" customWidth="1"/>
    <col min="8715" max="8718" width="11" style="1"/>
    <col min="8719" max="8719" width="5" style="1" customWidth="1"/>
    <col min="8720" max="8720" width="11" style="1"/>
    <col min="8721" max="8721" width="5.28515625" style="1" customWidth="1"/>
    <col min="8722" max="8722" width="11" style="1"/>
    <col min="8723" max="8723" width="4.28515625" style="1" customWidth="1"/>
    <col min="8724" max="8960" width="11" style="1"/>
    <col min="8961" max="8961" width="3.7109375" style="1" customWidth="1"/>
    <col min="8962" max="8962" width="52.7109375" style="1" customWidth="1"/>
    <col min="8963" max="8968" width="13.28515625" style="1" customWidth="1"/>
    <col min="8969" max="8969" width="11" style="1"/>
    <col min="8970" max="8970" width="2.5703125" style="1" customWidth="1"/>
    <col min="8971" max="8974" width="11" style="1"/>
    <col min="8975" max="8975" width="5" style="1" customWidth="1"/>
    <col min="8976" max="8976" width="11" style="1"/>
    <col min="8977" max="8977" width="5.28515625" style="1" customWidth="1"/>
    <col min="8978" max="8978" width="11" style="1"/>
    <col min="8979" max="8979" width="4.28515625" style="1" customWidth="1"/>
    <col min="8980" max="9216" width="11" style="1"/>
    <col min="9217" max="9217" width="3.7109375" style="1" customWidth="1"/>
    <col min="9218" max="9218" width="52.7109375" style="1" customWidth="1"/>
    <col min="9219" max="9224" width="13.28515625" style="1" customWidth="1"/>
    <col min="9225" max="9225" width="11" style="1"/>
    <col min="9226" max="9226" width="2.5703125" style="1" customWidth="1"/>
    <col min="9227" max="9230" width="11" style="1"/>
    <col min="9231" max="9231" width="5" style="1" customWidth="1"/>
    <col min="9232" max="9232" width="11" style="1"/>
    <col min="9233" max="9233" width="5.28515625" style="1" customWidth="1"/>
    <col min="9234" max="9234" width="11" style="1"/>
    <col min="9235" max="9235" width="4.28515625" style="1" customWidth="1"/>
    <col min="9236" max="9472" width="11" style="1"/>
    <col min="9473" max="9473" width="3.7109375" style="1" customWidth="1"/>
    <col min="9474" max="9474" width="52.7109375" style="1" customWidth="1"/>
    <col min="9475" max="9480" width="13.28515625" style="1" customWidth="1"/>
    <col min="9481" max="9481" width="11" style="1"/>
    <col min="9482" max="9482" width="2.5703125" style="1" customWidth="1"/>
    <col min="9483" max="9486" width="11" style="1"/>
    <col min="9487" max="9487" width="5" style="1" customWidth="1"/>
    <col min="9488" max="9488" width="11" style="1"/>
    <col min="9489" max="9489" width="5.28515625" style="1" customWidth="1"/>
    <col min="9490" max="9490" width="11" style="1"/>
    <col min="9491" max="9491" width="4.28515625" style="1" customWidth="1"/>
    <col min="9492" max="9728" width="11" style="1"/>
    <col min="9729" max="9729" width="3.7109375" style="1" customWidth="1"/>
    <col min="9730" max="9730" width="52.7109375" style="1" customWidth="1"/>
    <col min="9731" max="9736" width="13.28515625" style="1" customWidth="1"/>
    <col min="9737" max="9737" width="11" style="1"/>
    <col min="9738" max="9738" width="2.5703125" style="1" customWidth="1"/>
    <col min="9739" max="9742" width="11" style="1"/>
    <col min="9743" max="9743" width="5" style="1" customWidth="1"/>
    <col min="9744" max="9744" width="11" style="1"/>
    <col min="9745" max="9745" width="5.28515625" style="1" customWidth="1"/>
    <col min="9746" max="9746" width="11" style="1"/>
    <col min="9747" max="9747" width="4.28515625" style="1" customWidth="1"/>
    <col min="9748" max="9984" width="11" style="1"/>
    <col min="9985" max="9985" width="3.7109375" style="1" customWidth="1"/>
    <col min="9986" max="9986" width="52.7109375" style="1" customWidth="1"/>
    <col min="9987" max="9992" width="13.28515625" style="1" customWidth="1"/>
    <col min="9993" max="9993" width="11" style="1"/>
    <col min="9994" max="9994" width="2.5703125" style="1" customWidth="1"/>
    <col min="9995" max="9998" width="11" style="1"/>
    <col min="9999" max="9999" width="5" style="1" customWidth="1"/>
    <col min="10000" max="10000" width="11" style="1"/>
    <col min="10001" max="10001" width="5.28515625" style="1" customWidth="1"/>
    <col min="10002" max="10002" width="11" style="1"/>
    <col min="10003" max="10003" width="4.28515625" style="1" customWidth="1"/>
    <col min="10004" max="10240" width="11" style="1"/>
    <col min="10241" max="10241" width="3.7109375" style="1" customWidth="1"/>
    <col min="10242" max="10242" width="52.7109375" style="1" customWidth="1"/>
    <col min="10243" max="10248" width="13.28515625" style="1" customWidth="1"/>
    <col min="10249" max="10249" width="11" style="1"/>
    <col min="10250" max="10250" width="2.5703125" style="1" customWidth="1"/>
    <col min="10251" max="10254" width="11" style="1"/>
    <col min="10255" max="10255" width="5" style="1" customWidth="1"/>
    <col min="10256" max="10256" width="11" style="1"/>
    <col min="10257" max="10257" width="5.28515625" style="1" customWidth="1"/>
    <col min="10258" max="10258" width="11" style="1"/>
    <col min="10259" max="10259" width="4.28515625" style="1" customWidth="1"/>
    <col min="10260" max="10496" width="11" style="1"/>
    <col min="10497" max="10497" width="3.7109375" style="1" customWidth="1"/>
    <col min="10498" max="10498" width="52.7109375" style="1" customWidth="1"/>
    <col min="10499" max="10504" width="13.28515625" style="1" customWidth="1"/>
    <col min="10505" max="10505" width="11" style="1"/>
    <col min="10506" max="10506" width="2.5703125" style="1" customWidth="1"/>
    <col min="10507" max="10510" width="11" style="1"/>
    <col min="10511" max="10511" width="5" style="1" customWidth="1"/>
    <col min="10512" max="10512" width="11" style="1"/>
    <col min="10513" max="10513" width="5.28515625" style="1" customWidth="1"/>
    <col min="10514" max="10514" width="11" style="1"/>
    <col min="10515" max="10515" width="4.28515625" style="1" customWidth="1"/>
    <col min="10516" max="10752" width="11" style="1"/>
    <col min="10753" max="10753" width="3.7109375" style="1" customWidth="1"/>
    <col min="10754" max="10754" width="52.7109375" style="1" customWidth="1"/>
    <col min="10755" max="10760" width="13.28515625" style="1" customWidth="1"/>
    <col min="10761" max="10761" width="11" style="1"/>
    <col min="10762" max="10762" width="2.5703125" style="1" customWidth="1"/>
    <col min="10763" max="10766" width="11" style="1"/>
    <col min="10767" max="10767" width="5" style="1" customWidth="1"/>
    <col min="10768" max="10768" width="11" style="1"/>
    <col min="10769" max="10769" width="5.28515625" style="1" customWidth="1"/>
    <col min="10770" max="10770" width="11" style="1"/>
    <col min="10771" max="10771" width="4.28515625" style="1" customWidth="1"/>
    <col min="10772" max="11008" width="11" style="1"/>
    <col min="11009" max="11009" width="3.7109375" style="1" customWidth="1"/>
    <col min="11010" max="11010" width="52.7109375" style="1" customWidth="1"/>
    <col min="11011" max="11016" width="13.28515625" style="1" customWidth="1"/>
    <col min="11017" max="11017" width="11" style="1"/>
    <col min="11018" max="11018" width="2.5703125" style="1" customWidth="1"/>
    <col min="11019" max="11022" width="11" style="1"/>
    <col min="11023" max="11023" width="5" style="1" customWidth="1"/>
    <col min="11024" max="11024" width="11" style="1"/>
    <col min="11025" max="11025" width="5.28515625" style="1" customWidth="1"/>
    <col min="11026" max="11026" width="11" style="1"/>
    <col min="11027" max="11027" width="4.28515625" style="1" customWidth="1"/>
    <col min="11028" max="11264" width="11" style="1"/>
    <col min="11265" max="11265" width="3.7109375" style="1" customWidth="1"/>
    <col min="11266" max="11266" width="52.7109375" style="1" customWidth="1"/>
    <col min="11267" max="11272" width="13.28515625" style="1" customWidth="1"/>
    <col min="11273" max="11273" width="11" style="1"/>
    <col min="11274" max="11274" width="2.5703125" style="1" customWidth="1"/>
    <col min="11275" max="11278" width="11" style="1"/>
    <col min="11279" max="11279" width="5" style="1" customWidth="1"/>
    <col min="11280" max="11280" width="11" style="1"/>
    <col min="11281" max="11281" width="5.28515625" style="1" customWidth="1"/>
    <col min="11282" max="11282" width="11" style="1"/>
    <col min="11283" max="11283" width="4.28515625" style="1" customWidth="1"/>
    <col min="11284" max="11520" width="11" style="1"/>
    <col min="11521" max="11521" width="3.7109375" style="1" customWidth="1"/>
    <col min="11522" max="11522" width="52.7109375" style="1" customWidth="1"/>
    <col min="11523" max="11528" width="13.28515625" style="1" customWidth="1"/>
    <col min="11529" max="11529" width="11" style="1"/>
    <col min="11530" max="11530" width="2.5703125" style="1" customWidth="1"/>
    <col min="11531" max="11534" width="11" style="1"/>
    <col min="11535" max="11535" width="5" style="1" customWidth="1"/>
    <col min="11536" max="11536" width="11" style="1"/>
    <col min="11537" max="11537" width="5.28515625" style="1" customWidth="1"/>
    <col min="11538" max="11538" width="11" style="1"/>
    <col min="11539" max="11539" width="4.28515625" style="1" customWidth="1"/>
    <col min="11540" max="11776" width="11" style="1"/>
    <col min="11777" max="11777" width="3.7109375" style="1" customWidth="1"/>
    <col min="11778" max="11778" width="52.7109375" style="1" customWidth="1"/>
    <col min="11779" max="11784" width="13.28515625" style="1" customWidth="1"/>
    <col min="11785" max="11785" width="11" style="1"/>
    <col min="11786" max="11786" width="2.5703125" style="1" customWidth="1"/>
    <col min="11787" max="11790" width="11" style="1"/>
    <col min="11791" max="11791" width="5" style="1" customWidth="1"/>
    <col min="11792" max="11792" width="11" style="1"/>
    <col min="11793" max="11793" width="5.28515625" style="1" customWidth="1"/>
    <col min="11794" max="11794" width="11" style="1"/>
    <col min="11795" max="11795" width="4.28515625" style="1" customWidth="1"/>
    <col min="11796" max="12032" width="11" style="1"/>
    <col min="12033" max="12033" width="3.7109375" style="1" customWidth="1"/>
    <col min="12034" max="12034" width="52.7109375" style="1" customWidth="1"/>
    <col min="12035" max="12040" width="13.28515625" style="1" customWidth="1"/>
    <col min="12041" max="12041" width="11" style="1"/>
    <col min="12042" max="12042" width="2.5703125" style="1" customWidth="1"/>
    <col min="12043" max="12046" width="11" style="1"/>
    <col min="12047" max="12047" width="5" style="1" customWidth="1"/>
    <col min="12048" max="12048" width="11" style="1"/>
    <col min="12049" max="12049" width="5.28515625" style="1" customWidth="1"/>
    <col min="12050" max="12050" width="11" style="1"/>
    <col min="12051" max="12051" width="4.28515625" style="1" customWidth="1"/>
    <col min="12052" max="12288" width="11" style="1"/>
    <col min="12289" max="12289" width="3.7109375" style="1" customWidth="1"/>
    <col min="12290" max="12290" width="52.7109375" style="1" customWidth="1"/>
    <col min="12291" max="12296" width="13.28515625" style="1" customWidth="1"/>
    <col min="12297" max="12297" width="11" style="1"/>
    <col min="12298" max="12298" width="2.5703125" style="1" customWidth="1"/>
    <col min="12299" max="12302" width="11" style="1"/>
    <col min="12303" max="12303" width="5" style="1" customWidth="1"/>
    <col min="12304" max="12304" width="11" style="1"/>
    <col min="12305" max="12305" width="5.28515625" style="1" customWidth="1"/>
    <col min="12306" max="12306" width="11" style="1"/>
    <col min="12307" max="12307" width="4.28515625" style="1" customWidth="1"/>
    <col min="12308" max="12544" width="11" style="1"/>
    <col min="12545" max="12545" width="3.7109375" style="1" customWidth="1"/>
    <col min="12546" max="12546" width="52.7109375" style="1" customWidth="1"/>
    <col min="12547" max="12552" width="13.28515625" style="1" customWidth="1"/>
    <col min="12553" max="12553" width="11" style="1"/>
    <col min="12554" max="12554" width="2.5703125" style="1" customWidth="1"/>
    <col min="12555" max="12558" width="11" style="1"/>
    <col min="12559" max="12559" width="5" style="1" customWidth="1"/>
    <col min="12560" max="12560" width="11" style="1"/>
    <col min="12561" max="12561" width="5.28515625" style="1" customWidth="1"/>
    <col min="12562" max="12562" width="11" style="1"/>
    <col min="12563" max="12563" width="4.28515625" style="1" customWidth="1"/>
    <col min="12564" max="12800" width="11" style="1"/>
    <col min="12801" max="12801" width="3.7109375" style="1" customWidth="1"/>
    <col min="12802" max="12802" width="52.7109375" style="1" customWidth="1"/>
    <col min="12803" max="12808" width="13.28515625" style="1" customWidth="1"/>
    <col min="12809" max="12809" width="11" style="1"/>
    <col min="12810" max="12810" width="2.5703125" style="1" customWidth="1"/>
    <col min="12811" max="12814" width="11" style="1"/>
    <col min="12815" max="12815" width="5" style="1" customWidth="1"/>
    <col min="12816" max="12816" width="11" style="1"/>
    <col min="12817" max="12817" width="5.28515625" style="1" customWidth="1"/>
    <col min="12818" max="12818" width="11" style="1"/>
    <col min="12819" max="12819" width="4.28515625" style="1" customWidth="1"/>
    <col min="12820" max="13056" width="11" style="1"/>
    <col min="13057" max="13057" width="3.7109375" style="1" customWidth="1"/>
    <col min="13058" max="13058" width="52.7109375" style="1" customWidth="1"/>
    <col min="13059" max="13064" width="13.28515625" style="1" customWidth="1"/>
    <col min="13065" max="13065" width="11" style="1"/>
    <col min="13066" max="13066" width="2.5703125" style="1" customWidth="1"/>
    <col min="13067" max="13070" width="11" style="1"/>
    <col min="13071" max="13071" width="5" style="1" customWidth="1"/>
    <col min="13072" max="13072" width="11" style="1"/>
    <col min="13073" max="13073" width="5.28515625" style="1" customWidth="1"/>
    <col min="13074" max="13074" width="11" style="1"/>
    <col min="13075" max="13075" width="4.28515625" style="1" customWidth="1"/>
    <col min="13076" max="13312" width="11" style="1"/>
    <col min="13313" max="13313" width="3.7109375" style="1" customWidth="1"/>
    <col min="13314" max="13314" width="52.7109375" style="1" customWidth="1"/>
    <col min="13315" max="13320" width="13.28515625" style="1" customWidth="1"/>
    <col min="13321" max="13321" width="11" style="1"/>
    <col min="13322" max="13322" width="2.5703125" style="1" customWidth="1"/>
    <col min="13323" max="13326" width="11" style="1"/>
    <col min="13327" max="13327" width="5" style="1" customWidth="1"/>
    <col min="13328" max="13328" width="11" style="1"/>
    <col min="13329" max="13329" width="5.28515625" style="1" customWidth="1"/>
    <col min="13330" max="13330" width="11" style="1"/>
    <col min="13331" max="13331" width="4.28515625" style="1" customWidth="1"/>
    <col min="13332" max="13568" width="11" style="1"/>
    <col min="13569" max="13569" width="3.7109375" style="1" customWidth="1"/>
    <col min="13570" max="13570" width="52.7109375" style="1" customWidth="1"/>
    <col min="13571" max="13576" width="13.28515625" style="1" customWidth="1"/>
    <col min="13577" max="13577" width="11" style="1"/>
    <col min="13578" max="13578" width="2.5703125" style="1" customWidth="1"/>
    <col min="13579" max="13582" width="11" style="1"/>
    <col min="13583" max="13583" width="5" style="1" customWidth="1"/>
    <col min="13584" max="13584" width="11" style="1"/>
    <col min="13585" max="13585" width="5.28515625" style="1" customWidth="1"/>
    <col min="13586" max="13586" width="11" style="1"/>
    <col min="13587" max="13587" width="4.28515625" style="1" customWidth="1"/>
    <col min="13588" max="13824" width="11" style="1"/>
    <col min="13825" max="13825" width="3.7109375" style="1" customWidth="1"/>
    <col min="13826" max="13826" width="52.7109375" style="1" customWidth="1"/>
    <col min="13827" max="13832" width="13.28515625" style="1" customWidth="1"/>
    <col min="13833" max="13833" width="11" style="1"/>
    <col min="13834" max="13834" width="2.5703125" style="1" customWidth="1"/>
    <col min="13835" max="13838" width="11" style="1"/>
    <col min="13839" max="13839" width="5" style="1" customWidth="1"/>
    <col min="13840" max="13840" width="11" style="1"/>
    <col min="13841" max="13841" width="5.28515625" style="1" customWidth="1"/>
    <col min="13842" max="13842" width="11" style="1"/>
    <col min="13843" max="13843" width="4.28515625" style="1" customWidth="1"/>
    <col min="13844" max="14080" width="11" style="1"/>
    <col min="14081" max="14081" width="3.7109375" style="1" customWidth="1"/>
    <col min="14082" max="14082" width="52.7109375" style="1" customWidth="1"/>
    <col min="14083" max="14088" width="13.28515625" style="1" customWidth="1"/>
    <col min="14089" max="14089" width="11" style="1"/>
    <col min="14090" max="14090" width="2.5703125" style="1" customWidth="1"/>
    <col min="14091" max="14094" width="11" style="1"/>
    <col min="14095" max="14095" width="5" style="1" customWidth="1"/>
    <col min="14096" max="14096" width="11" style="1"/>
    <col min="14097" max="14097" width="5.28515625" style="1" customWidth="1"/>
    <col min="14098" max="14098" width="11" style="1"/>
    <col min="14099" max="14099" width="4.28515625" style="1" customWidth="1"/>
    <col min="14100" max="14336" width="11" style="1"/>
    <col min="14337" max="14337" width="3.7109375" style="1" customWidth="1"/>
    <col min="14338" max="14338" width="52.7109375" style="1" customWidth="1"/>
    <col min="14339" max="14344" width="13.28515625" style="1" customWidth="1"/>
    <col min="14345" max="14345" width="11" style="1"/>
    <col min="14346" max="14346" width="2.5703125" style="1" customWidth="1"/>
    <col min="14347" max="14350" width="11" style="1"/>
    <col min="14351" max="14351" width="5" style="1" customWidth="1"/>
    <col min="14352" max="14352" width="11" style="1"/>
    <col min="14353" max="14353" width="5.28515625" style="1" customWidth="1"/>
    <col min="14354" max="14354" width="11" style="1"/>
    <col min="14355" max="14355" width="4.28515625" style="1" customWidth="1"/>
    <col min="14356" max="14592" width="11" style="1"/>
    <col min="14593" max="14593" width="3.7109375" style="1" customWidth="1"/>
    <col min="14594" max="14594" width="52.7109375" style="1" customWidth="1"/>
    <col min="14595" max="14600" width="13.28515625" style="1" customWidth="1"/>
    <col min="14601" max="14601" width="11" style="1"/>
    <col min="14602" max="14602" width="2.5703125" style="1" customWidth="1"/>
    <col min="14603" max="14606" width="11" style="1"/>
    <col min="14607" max="14607" width="5" style="1" customWidth="1"/>
    <col min="14608" max="14608" width="11" style="1"/>
    <col min="14609" max="14609" width="5.28515625" style="1" customWidth="1"/>
    <col min="14610" max="14610" width="11" style="1"/>
    <col min="14611" max="14611" width="4.28515625" style="1" customWidth="1"/>
    <col min="14612" max="14848" width="11" style="1"/>
    <col min="14849" max="14849" width="3.7109375" style="1" customWidth="1"/>
    <col min="14850" max="14850" width="52.7109375" style="1" customWidth="1"/>
    <col min="14851" max="14856" width="13.28515625" style="1" customWidth="1"/>
    <col min="14857" max="14857" width="11" style="1"/>
    <col min="14858" max="14858" width="2.5703125" style="1" customWidth="1"/>
    <col min="14859" max="14862" width="11" style="1"/>
    <col min="14863" max="14863" width="5" style="1" customWidth="1"/>
    <col min="14864" max="14864" width="11" style="1"/>
    <col min="14865" max="14865" width="5.28515625" style="1" customWidth="1"/>
    <col min="14866" max="14866" width="11" style="1"/>
    <col min="14867" max="14867" width="4.28515625" style="1" customWidth="1"/>
    <col min="14868" max="15104" width="11" style="1"/>
    <col min="15105" max="15105" width="3.7109375" style="1" customWidth="1"/>
    <col min="15106" max="15106" width="52.7109375" style="1" customWidth="1"/>
    <col min="15107" max="15112" width="13.28515625" style="1" customWidth="1"/>
    <col min="15113" max="15113" width="11" style="1"/>
    <col min="15114" max="15114" width="2.5703125" style="1" customWidth="1"/>
    <col min="15115" max="15118" width="11" style="1"/>
    <col min="15119" max="15119" width="5" style="1" customWidth="1"/>
    <col min="15120" max="15120" width="11" style="1"/>
    <col min="15121" max="15121" width="5.28515625" style="1" customWidth="1"/>
    <col min="15122" max="15122" width="11" style="1"/>
    <col min="15123" max="15123" width="4.28515625" style="1" customWidth="1"/>
    <col min="15124" max="15360" width="11" style="1"/>
    <col min="15361" max="15361" width="3.7109375" style="1" customWidth="1"/>
    <col min="15362" max="15362" width="52.7109375" style="1" customWidth="1"/>
    <col min="15363" max="15368" width="13.28515625" style="1" customWidth="1"/>
    <col min="15369" max="15369" width="11" style="1"/>
    <col min="15370" max="15370" width="2.5703125" style="1" customWidth="1"/>
    <col min="15371" max="15374" width="11" style="1"/>
    <col min="15375" max="15375" width="5" style="1" customWidth="1"/>
    <col min="15376" max="15376" width="11" style="1"/>
    <col min="15377" max="15377" width="5.28515625" style="1" customWidth="1"/>
    <col min="15378" max="15378" width="11" style="1"/>
    <col min="15379" max="15379" width="4.28515625" style="1" customWidth="1"/>
    <col min="15380" max="15616" width="11" style="1"/>
    <col min="15617" max="15617" width="3.7109375" style="1" customWidth="1"/>
    <col min="15618" max="15618" width="52.7109375" style="1" customWidth="1"/>
    <col min="15619" max="15624" width="13.28515625" style="1" customWidth="1"/>
    <col min="15625" max="15625" width="11" style="1"/>
    <col min="15626" max="15626" width="2.5703125" style="1" customWidth="1"/>
    <col min="15627" max="15630" width="11" style="1"/>
    <col min="15631" max="15631" width="5" style="1" customWidth="1"/>
    <col min="15632" max="15632" width="11" style="1"/>
    <col min="15633" max="15633" width="5.28515625" style="1" customWidth="1"/>
    <col min="15634" max="15634" width="11" style="1"/>
    <col min="15635" max="15635" width="4.28515625" style="1" customWidth="1"/>
    <col min="15636" max="15872" width="11" style="1"/>
    <col min="15873" max="15873" width="3.7109375" style="1" customWidth="1"/>
    <col min="15874" max="15874" width="52.7109375" style="1" customWidth="1"/>
    <col min="15875" max="15880" width="13.28515625" style="1" customWidth="1"/>
    <col min="15881" max="15881" width="11" style="1"/>
    <col min="15882" max="15882" width="2.5703125" style="1" customWidth="1"/>
    <col min="15883" max="15886" width="11" style="1"/>
    <col min="15887" max="15887" width="5" style="1" customWidth="1"/>
    <col min="15888" max="15888" width="11" style="1"/>
    <col min="15889" max="15889" width="5.28515625" style="1" customWidth="1"/>
    <col min="15890" max="15890" width="11" style="1"/>
    <col min="15891" max="15891" width="4.28515625" style="1" customWidth="1"/>
    <col min="15892" max="16128" width="11" style="1"/>
    <col min="16129" max="16129" width="3.7109375" style="1" customWidth="1"/>
    <col min="16130" max="16130" width="52.7109375" style="1" customWidth="1"/>
    <col min="16131" max="16136" width="13.28515625" style="1" customWidth="1"/>
    <col min="16137" max="16137" width="11" style="1"/>
    <col min="16138" max="16138" width="2.5703125" style="1" customWidth="1"/>
    <col min="16139" max="16142" width="11" style="1"/>
    <col min="16143" max="16143" width="5" style="1" customWidth="1"/>
    <col min="16144" max="16144" width="11" style="1"/>
    <col min="16145" max="16145" width="5.28515625" style="1" customWidth="1"/>
    <col min="16146" max="16146" width="11" style="1"/>
    <col min="16147" max="16147" width="4.28515625" style="1" customWidth="1"/>
    <col min="16148" max="16384" width="11" style="1"/>
  </cols>
  <sheetData>
    <row r="1" spans="2:22" ht="13.5" thickBot="1" x14ac:dyDescent="0.25"/>
    <row r="2" spans="2:22" x14ac:dyDescent="0.2">
      <c r="B2" s="3" t="s">
        <v>454</v>
      </c>
      <c r="C2" s="4"/>
      <c r="D2" s="4"/>
      <c r="E2" s="4"/>
      <c r="F2" s="4"/>
      <c r="G2" s="4"/>
      <c r="H2" s="5"/>
    </row>
    <row r="3" spans="2:22" x14ac:dyDescent="0.2">
      <c r="B3" s="71" t="s">
        <v>518</v>
      </c>
      <c r="C3" s="72"/>
      <c r="D3" s="72"/>
      <c r="E3" s="72"/>
      <c r="F3" s="72"/>
      <c r="G3" s="72"/>
      <c r="H3" s="73"/>
    </row>
    <row r="4" spans="2:22" ht="15" customHeight="1" x14ac:dyDescent="0.2">
      <c r="B4" s="71" t="s">
        <v>519</v>
      </c>
      <c r="C4" s="72"/>
      <c r="D4" s="72"/>
      <c r="E4" s="72"/>
      <c r="F4" s="72"/>
      <c r="G4" s="72"/>
      <c r="H4" s="73"/>
    </row>
    <row r="5" spans="2:22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22" ht="15.75" customHeight="1" x14ac:dyDescent="0.2">
      <c r="B6" s="126" t="s">
        <v>458</v>
      </c>
      <c r="C6" s="80" t="s">
        <v>520</v>
      </c>
      <c r="D6" s="80" t="s">
        <v>521</v>
      </c>
      <c r="E6" s="80" t="s">
        <v>522</v>
      </c>
      <c r="F6" s="80" t="s">
        <v>523</v>
      </c>
      <c r="G6" s="80" t="s">
        <v>524</v>
      </c>
      <c r="H6" s="80" t="s">
        <v>525</v>
      </c>
    </row>
    <row r="7" spans="2:22" ht="24" customHeight="1" x14ac:dyDescent="0.2">
      <c r="B7" s="128"/>
      <c r="C7" s="188"/>
      <c r="D7" s="188"/>
      <c r="E7" s="188"/>
      <c r="F7" s="188"/>
      <c r="G7" s="188"/>
      <c r="H7" s="188"/>
    </row>
    <row r="8" spans="2:22" ht="23.25" customHeight="1" thickBot="1" x14ac:dyDescent="0.25">
      <c r="B8" s="130"/>
      <c r="C8" s="214">
        <v>2014</v>
      </c>
      <c r="D8" s="214">
        <v>2015</v>
      </c>
      <c r="E8" s="214">
        <v>2016</v>
      </c>
      <c r="F8" s="214">
        <v>2017</v>
      </c>
      <c r="G8" s="214">
        <v>2018</v>
      </c>
      <c r="H8" s="214">
        <v>2019</v>
      </c>
    </row>
    <row r="9" spans="2:22" x14ac:dyDescent="0.2">
      <c r="B9" s="258"/>
      <c r="C9" s="259"/>
      <c r="D9" s="259"/>
      <c r="E9" s="259"/>
      <c r="F9" s="259"/>
      <c r="G9" s="259"/>
      <c r="H9" s="266"/>
    </row>
    <row r="10" spans="2:22" x14ac:dyDescent="0.2">
      <c r="B10" s="215" t="s">
        <v>526</v>
      </c>
      <c r="C10" s="260">
        <f t="shared" ref="C10:H10" si="0">SUM(C11:C22)</f>
        <v>3509503.51</v>
      </c>
      <c r="D10" s="260">
        <f t="shared" si="0"/>
        <v>4657397.2300000004</v>
      </c>
      <c r="E10" s="260">
        <f t="shared" si="0"/>
        <v>5525127.21</v>
      </c>
      <c r="F10" s="260">
        <f t="shared" si="0"/>
        <v>5694154.3499999996</v>
      </c>
      <c r="G10" s="260">
        <f t="shared" si="0"/>
        <v>5889204.9000000004</v>
      </c>
      <c r="H10" s="260">
        <f t="shared" si="0"/>
        <v>6021208.5899999999</v>
      </c>
      <c r="L10" s="1">
        <v>2019</v>
      </c>
    </row>
    <row r="11" spans="2:22" ht="38.25" x14ac:dyDescent="0.2">
      <c r="B11" s="261" t="s">
        <v>467</v>
      </c>
      <c r="C11" s="262">
        <v>0</v>
      </c>
      <c r="D11" s="262">
        <v>0</v>
      </c>
      <c r="E11" s="262">
        <v>0</v>
      </c>
      <c r="F11" s="262">
        <v>0</v>
      </c>
      <c r="G11" s="262">
        <v>0</v>
      </c>
      <c r="H11" s="262">
        <v>0</v>
      </c>
      <c r="L11" s="2" t="s">
        <v>531</v>
      </c>
      <c r="M11" s="2" t="s">
        <v>532</v>
      </c>
      <c r="P11" s="1" t="s">
        <v>533</v>
      </c>
      <c r="R11" s="1" t="s">
        <v>534</v>
      </c>
      <c r="T11" s="267" t="s">
        <v>535</v>
      </c>
      <c r="V11" s="1" t="s">
        <v>536</v>
      </c>
    </row>
    <row r="12" spans="2:22" x14ac:dyDescent="0.2">
      <c r="B12" s="261" t="s">
        <v>468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  <c r="H12" s="262">
        <v>0</v>
      </c>
      <c r="L12" s="211">
        <v>4466583</v>
      </c>
      <c r="M12" s="211">
        <v>1532025</v>
      </c>
      <c r="N12" s="268">
        <f>+L12+M12</f>
        <v>5998608</v>
      </c>
      <c r="O12" s="211"/>
      <c r="P12" s="268">
        <v>5209807</v>
      </c>
      <c r="R12" s="268">
        <v>19643.509999999998</v>
      </c>
      <c r="T12" s="268">
        <v>2957.08</v>
      </c>
      <c r="V12" s="269">
        <f>+N12+P12+R12+T12</f>
        <v>11231015.59</v>
      </c>
    </row>
    <row r="13" spans="2:22" x14ac:dyDescent="0.2">
      <c r="B13" s="261" t="s">
        <v>470</v>
      </c>
      <c r="C13" s="262">
        <v>0</v>
      </c>
      <c r="D13" s="262">
        <v>0</v>
      </c>
      <c r="E13" s="262">
        <v>0</v>
      </c>
      <c r="F13" s="262">
        <v>0</v>
      </c>
      <c r="G13" s="262">
        <v>0</v>
      </c>
      <c r="H13" s="262">
        <v>0</v>
      </c>
    </row>
    <row r="14" spans="2:22" x14ac:dyDescent="0.2">
      <c r="B14" s="261" t="s">
        <v>471</v>
      </c>
      <c r="C14" s="262">
        <v>3200</v>
      </c>
      <c r="D14" s="262">
        <v>0</v>
      </c>
      <c r="E14" s="262">
        <v>0</v>
      </c>
      <c r="F14" s="262">
        <v>0</v>
      </c>
      <c r="G14" s="262">
        <v>0</v>
      </c>
      <c r="H14" s="262">
        <v>0</v>
      </c>
    </row>
    <row r="15" spans="2:22" x14ac:dyDescent="0.2">
      <c r="B15" s="261" t="s">
        <v>472</v>
      </c>
      <c r="C15" s="262">
        <v>20683.509999999998</v>
      </c>
      <c r="D15" s="262">
        <v>15468.23</v>
      </c>
      <c r="E15" s="262">
        <v>14356.18</v>
      </c>
      <c r="F15" s="262">
        <v>6564.26</v>
      </c>
      <c r="G15" s="262">
        <v>22734.9</v>
      </c>
      <c r="H15" s="262">
        <v>19643.509999999998</v>
      </c>
      <c r="L15" s="1">
        <v>2018</v>
      </c>
      <c r="V15" s="1" t="s">
        <v>536</v>
      </c>
    </row>
    <row r="16" spans="2:22" x14ac:dyDescent="0.2">
      <c r="B16" s="261" t="s">
        <v>473</v>
      </c>
      <c r="C16" s="262">
        <v>0</v>
      </c>
      <c r="D16" s="262">
        <v>0</v>
      </c>
      <c r="E16" s="262">
        <v>0</v>
      </c>
      <c r="F16" s="262">
        <v>0</v>
      </c>
      <c r="G16" s="262">
        <v>0</v>
      </c>
      <c r="H16" s="262">
        <v>0</v>
      </c>
      <c r="L16" s="2" t="s">
        <v>531</v>
      </c>
      <c r="M16" s="2" t="s">
        <v>532</v>
      </c>
      <c r="P16" s="1" t="s">
        <v>533</v>
      </c>
      <c r="R16" s="1" t="s">
        <v>534</v>
      </c>
    </row>
    <row r="17" spans="2:22" x14ac:dyDescent="0.2">
      <c r="B17" s="261" t="s">
        <v>474</v>
      </c>
      <c r="C17" s="262">
        <v>0</v>
      </c>
      <c r="D17" s="262">
        <v>0</v>
      </c>
      <c r="E17" s="262">
        <v>0</v>
      </c>
      <c r="F17" s="262">
        <v>900</v>
      </c>
      <c r="G17" s="262">
        <v>0</v>
      </c>
      <c r="H17" s="262">
        <v>2957.08</v>
      </c>
      <c r="L17" s="211">
        <v>4173148</v>
      </c>
      <c r="M17" s="211">
        <v>1693322</v>
      </c>
      <c r="N17" s="211">
        <f>+L17+M17</f>
        <v>5866470</v>
      </c>
      <c r="P17" s="211">
        <v>5145562</v>
      </c>
      <c r="R17" s="211">
        <v>22734.9</v>
      </c>
      <c r="T17" s="211">
        <v>0</v>
      </c>
      <c r="V17" s="211">
        <f>+N17+P17+R17+T17</f>
        <v>11034766.9</v>
      </c>
    </row>
    <row r="18" spans="2:22" x14ac:dyDescent="0.2">
      <c r="B18" s="261" t="s">
        <v>475</v>
      </c>
      <c r="C18" s="262">
        <v>0</v>
      </c>
      <c r="D18" s="262">
        <v>0</v>
      </c>
      <c r="E18" s="262">
        <v>0</v>
      </c>
      <c r="F18" s="262">
        <v>0</v>
      </c>
      <c r="G18" s="262">
        <v>0</v>
      </c>
      <c r="H18" s="262">
        <v>0</v>
      </c>
      <c r="L18" s="211"/>
      <c r="M18" s="211"/>
      <c r="N18" s="211"/>
    </row>
    <row r="19" spans="2:22" x14ac:dyDescent="0.2">
      <c r="B19" s="261" t="s">
        <v>476</v>
      </c>
      <c r="C19" s="262">
        <v>0</v>
      </c>
      <c r="D19" s="262">
        <v>0</v>
      </c>
      <c r="E19" s="262">
        <v>0</v>
      </c>
      <c r="F19" s="262">
        <v>0</v>
      </c>
      <c r="G19" s="262">
        <v>0</v>
      </c>
      <c r="H19" s="262">
        <v>0</v>
      </c>
    </row>
    <row r="20" spans="2:22" x14ac:dyDescent="0.2">
      <c r="B20" s="261" t="s">
        <v>527</v>
      </c>
      <c r="C20" s="262">
        <v>3485620</v>
      </c>
      <c r="D20" s="262">
        <v>4641929</v>
      </c>
      <c r="E20" s="262">
        <v>5510771.0300000003</v>
      </c>
      <c r="F20" s="262">
        <v>5686690.0899999999</v>
      </c>
      <c r="G20" s="262">
        <v>5866470</v>
      </c>
      <c r="H20" s="262">
        <v>5998608</v>
      </c>
    </row>
    <row r="21" spans="2:22" x14ac:dyDescent="0.2">
      <c r="B21" s="261" t="s">
        <v>478</v>
      </c>
      <c r="C21" s="262">
        <v>0</v>
      </c>
      <c r="D21" s="262">
        <v>0</v>
      </c>
      <c r="E21" s="262">
        <v>0</v>
      </c>
      <c r="F21" s="262">
        <v>0</v>
      </c>
      <c r="G21" s="262">
        <v>0</v>
      </c>
      <c r="H21" s="262">
        <v>0</v>
      </c>
      <c r="L21" s="1">
        <v>2017</v>
      </c>
    </row>
    <row r="22" spans="2:22" ht="38.25" x14ac:dyDescent="0.2">
      <c r="B22" s="261" t="s">
        <v>480</v>
      </c>
      <c r="C22" s="262">
        <v>0</v>
      </c>
      <c r="D22" s="262">
        <v>0</v>
      </c>
      <c r="E22" s="262">
        <v>0</v>
      </c>
      <c r="F22" s="262">
        <v>0</v>
      </c>
      <c r="G22" s="262">
        <v>0</v>
      </c>
      <c r="H22" s="262">
        <v>0</v>
      </c>
      <c r="L22" s="2" t="s">
        <v>531</v>
      </c>
      <c r="M22" s="2" t="s">
        <v>532</v>
      </c>
      <c r="P22" s="1" t="s">
        <v>533</v>
      </c>
      <c r="R22" s="1" t="s">
        <v>534</v>
      </c>
      <c r="T22" s="267" t="s">
        <v>535</v>
      </c>
    </row>
    <row r="23" spans="2:22" x14ac:dyDescent="0.2">
      <c r="B23" s="227"/>
      <c r="C23" s="262"/>
      <c r="D23" s="262"/>
      <c r="E23" s="262"/>
      <c r="F23" s="262"/>
      <c r="G23" s="262"/>
      <c r="H23" s="262"/>
      <c r="L23" s="211">
        <v>4231130.09</v>
      </c>
      <c r="M23" s="211">
        <v>1455560</v>
      </c>
      <c r="N23" s="211">
        <f>+L23+M23</f>
        <v>5686690.0899999999</v>
      </c>
      <c r="P23" s="211">
        <v>4827009</v>
      </c>
      <c r="R23" s="211">
        <v>6564.26</v>
      </c>
      <c r="T23" s="1">
        <v>900</v>
      </c>
      <c r="V23" s="211">
        <f>+N23+P23+R23+T23</f>
        <v>10521163.35</v>
      </c>
    </row>
    <row r="24" spans="2:22" ht="15" x14ac:dyDescent="0.2">
      <c r="B24" s="215" t="s">
        <v>528</v>
      </c>
      <c r="C24" s="260">
        <f t="shared" ref="C24:H24" si="1">SUM(C25:C29)</f>
        <v>4201745</v>
      </c>
      <c r="D24" s="260">
        <f t="shared" si="1"/>
        <v>5931344</v>
      </c>
      <c r="E24" s="260">
        <f t="shared" si="1"/>
        <v>4984664</v>
      </c>
      <c r="F24" s="260">
        <f t="shared" si="1"/>
        <v>4827009</v>
      </c>
      <c r="G24" s="260">
        <f t="shared" si="1"/>
        <v>5145562</v>
      </c>
      <c r="H24" s="260">
        <f t="shared" si="1"/>
        <v>5209807</v>
      </c>
    </row>
    <row r="25" spans="2:22" x14ac:dyDescent="0.2">
      <c r="B25" s="261" t="s">
        <v>483</v>
      </c>
      <c r="C25" s="262">
        <v>0</v>
      </c>
      <c r="D25" s="262">
        <v>0</v>
      </c>
      <c r="E25" s="262">
        <v>0</v>
      </c>
      <c r="F25" s="262">
        <v>0</v>
      </c>
      <c r="G25" s="262">
        <v>0</v>
      </c>
      <c r="H25" s="262">
        <v>0</v>
      </c>
    </row>
    <row r="26" spans="2:22" x14ac:dyDescent="0.2">
      <c r="B26" s="261" t="s">
        <v>484</v>
      </c>
      <c r="C26" s="262">
        <v>0</v>
      </c>
      <c r="D26" s="262">
        <v>0</v>
      </c>
      <c r="E26" s="262">
        <v>0</v>
      </c>
      <c r="F26" s="262">
        <v>0</v>
      </c>
      <c r="G26" s="262">
        <v>0</v>
      </c>
      <c r="H26" s="262">
        <v>0</v>
      </c>
      <c r="L26" s="1">
        <v>2016</v>
      </c>
    </row>
    <row r="27" spans="2:22" x14ac:dyDescent="0.2">
      <c r="B27" s="261" t="s">
        <v>485</v>
      </c>
      <c r="C27" s="262">
        <v>0</v>
      </c>
      <c r="D27" s="262">
        <v>0</v>
      </c>
      <c r="E27" s="262">
        <v>0</v>
      </c>
      <c r="F27" s="262">
        <v>0</v>
      </c>
      <c r="G27" s="262">
        <v>0</v>
      </c>
      <c r="H27" s="262">
        <v>0</v>
      </c>
      <c r="L27" s="2" t="s">
        <v>531</v>
      </c>
      <c r="M27" s="2" t="s">
        <v>532</v>
      </c>
    </row>
    <row r="28" spans="2:22" ht="25.5" x14ac:dyDescent="0.2">
      <c r="B28" s="261" t="s">
        <v>486</v>
      </c>
      <c r="C28" s="262">
        <v>4201745</v>
      </c>
      <c r="D28" s="262">
        <v>5931344</v>
      </c>
      <c r="E28" s="262">
        <v>4984664</v>
      </c>
      <c r="F28" s="262">
        <v>4827009</v>
      </c>
      <c r="G28" s="262">
        <v>5145562</v>
      </c>
      <c r="H28" s="262">
        <v>5209807</v>
      </c>
      <c r="L28" s="211">
        <v>4252551.03</v>
      </c>
      <c r="M28" s="211">
        <v>1258220</v>
      </c>
      <c r="N28" s="211">
        <f>+L28+M28</f>
        <v>5510771.0300000003</v>
      </c>
    </row>
    <row r="29" spans="2:22" x14ac:dyDescent="0.2">
      <c r="B29" s="261" t="s">
        <v>487</v>
      </c>
      <c r="C29" s="262">
        <v>0</v>
      </c>
      <c r="D29" s="262">
        <v>0</v>
      </c>
      <c r="E29" s="262">
        <v>0</v>
      </c>
      <c r="F29" s="262">
        <v>0</v>
      </c>
      <c r="G29" s="262">
        <v>0</v>
      </c>
      <c r="H29" s="262">
        <v>0</v>
      </c>
      <c r="L29" s="211"/>
      <c r="M29" s="211"/>
      <c r="N29" s="211"/>
    </row>
    <row r="30" spans="2:22" x14ac:dyDescent="0.2">
      <c r="B30" s="227"/>
      <c r="C30" s="262"/>
      <c r="D30" s="262"/>
      <c r="E30" s="262"/>
      <c r="F30" s="262"/>
      <c r="G30" s="262"/>
      <c r="H30" s="262"/>
      <c r="M30" s="211"/>
      <c r="N30" s="211"/>
    </row>
    <row r="31" spans="2:22" x14ac:dyDescent="0.2">
      <c r="B31" s="215" t="s">
        <v>529</v>
      </c>
      <c r="C31" s="260">
        <f t="shared" ref="C31:H31" si="2">C32</f>
        <v>0</v>
      </c>
      <c r="D31" s="260">
        <f t="shared" si="2"/>
        <v>0</v>
      </c>
      <c r="E31" s="260">
        <f t="shared" si="2"/>
        <v>0</v>
      </c>
      <c r="F31" s="260">
        <f t="shared" si="2"/>
        <v>0</v>
      </c>
      <c r="G31" s="260">
        <f t="shared" si="2"/>
        <v>0</v>
      </c>
      <c r="H31" s="260">
        <f t="shared" si="2"/>
        <v>0</v>
      </c>
      <c r="L31" s="1">
        <v>2015</v>
      </c>
    </row>
    <row r="32" spans="2:22" x14ac:dyDescent="0.2">
      <c r="B32" s="261" t="s">
        <v>489</v>
      </c>
      <c r="C32" s="262">
        <v>0</v>
      </c>
      <c r="D32" s="262">
        <v>0</v>
      </c>
      <c r="E32" s="262">
        <v>0</v>
      </c>
      <c r="F32" s="262">
        <v>0</v>
      </c>
      <c r="G32" s="262">
        <v>0</v>
      </c>
      <c r="H32" s="262">
        <v>0</v>
      </c>
      <c r="L32" s="2" t="s">
        <v>531</v>
      </c>
      <c r="M32" s="2" t="s">
        <v>532</v>
      </c>
    </row>
    <row r="33" spans="2:14" x14ac:dyDescent="0.2">
      <c r="B33" s="261"/>
      <c r="C33" s="262"/>
      <c r="D33" s="262"/>
      <c r="E33" s="262"/>
      <c r="F33" s="262"/>
      <c r="G33" s="262"/>
      <c r="H33" s="262"/>
      <c r="L33" s="211">
        <v>3745884</v>
      </c>
      <c r="M33" s="211">
        <v>896045</v>
      </c>
      <c r="N33" s="211">
        <f>+L33+M33</f>
        <v>4641929</v>
      </c>
    </row>
    <row r="34" spans="2:14" x14ac:dyDescent="0.2">
      <c r="B34" s="215" t="s">
        <v>530</v>
      </c>
      <c r="C34" s="260">
        <f t="shared" ref="C34:H34" si="3">C10+C24+C31</f>
        <v>7711248.5099999998</v>
      </c>
      <c r="D34" s="260">
        <f t="shared" si="3"/>
        <v>10588741.23</v>
      </c>
      <c r="E34" s="260">
        <f t="shared" si="3"/>
        <v>10509791.210000001</v>
      </c>
      <c r="F34" s="260">
        <f t="shared" si="3"/>
        <v>10521163.35</v>
      </c>
      <c r="G34" s="260">
        <f t="shared" si="3"/>
        <v>11034766.9</v>
      </c>
      <c r="H34" s="260">
        <f t="shared" si="3"/>
        <v>11231015.59</v>
      </c>
      <c r="L34" s="211"/>
      <c r="M34" s="211"/>
      <c r="N34" s="211"/>
    </row>
    <row r="35" spans="2:14" x14ac:dyDescent="0.2">
      <c r="B35" s="227"/>
      <c r="C35" s="262"/>
      <c r="D35" s="262"/>
      <c r="E35" s="262"/>
      <c r="F35" s="262"/>
      <c r="G35" s="262"/>
      <c r="H35" s="262"/>
      <c r="L35" s="211"/>
      <c r="M35" s="211"/>
      <c r="N35" s="211"/>
    </row>
    <row r="36" spans="2:14" x14ac:dyDescent="0.2">
      <c r="B36" s="229" t="s">
        <v>309</v>
      </c>
      <c r="C36" s="262"/>
      <c r="D36" s="262"/>
      <c r="E36" s="262"/>
      <c r="F36" s="262"/>
      <c r="G36" s="262"/>
      <c r="H36" s="262"/>
      <c r="L36" s="1">
        <v>2014</v>
      </c>
    </row>
    <row r="37" spans="2:14" ht="25.5" x14ac:dyDescent="0.2">
      <c r="B37" s="227" t="s">
        <v>492</v>
      </c>
      <c r="C37" s="262">
        <v>0</v>
      </c>
      <c r="D37" s="262">
        <v>0</v>
      </c>
      <c r="E37" s="262">
        <v>0</v>
      </c>
      <c r="F37" s="262">
        <v>0</v>
      </c>
      <c r="G37" s="262">
        <v>0</v>
      </c>
      <c r="H37" s="262">
        <v>0</v>
      </c>
      <c r="L37" s="2" t="s">
        <v>531</v>
      </c>
      <c r="M37" s="2" t="s">
        <v>532</v>
      </c>
    </row>
    <row r="38" spans="2:14" ht="25.5" x14ac:dyDescent="0.2">
      <c r="B38" s="227" t="s">
        <v>493</v>
      </c>
      <c r="C38" s="262">
        <v>0</v>
      </c>
      <c r="D38" s="262">
        <v>0</v>
      </c>
      <c r="E38" s="262">
        <v>0</v>
      </c>
      <c r="F38" s="262">
        <v>0</v>
      </c>
      <c r="G38" s="262">
        <v>0</v>
      </c>
      <c r="H38" s="262">
        <v>0</v>
      </c>
      <c r="L38" s="211">
        <v>2937315</v>
      </c>
      <c r="M38" s="211">
        <v>548305</v>
      </c>
      <c r="N38" s="211">
        <f>+L38+M38</f>
        <v>3485620</v>
      </c>
    </row>
    <row r="39" spans="2:14" x14ac:dyDescent="0.2">
      <c r="B39" s="229" t="s">
        <v>494</v>
      </c>
      <c r="C39" s="260">
        <f t="shared" ref="C39:H39" si="4">SUM(C37:C38)</f>
        <v>0</v>
      </c>
      <c r="D39" s="260">
        <f t="shared" si="4"/>
        <v>0</v>
      </c>
      <c r="E39" s="260">
        <f t="shared" si="4"/>
        <v>0</v>
      </c>
      <c r="F39" s="260">
        <f t="shared" si="4"/>
        <v>0</v>
      </c>
      <c r="G39" s="260">
        <f t="shared" si="4"/>
        <v>0</v>
      </c>
      <c r="H39" s="260">
        <f t="shared" si="4"/>
        <v>0</v>
      </c>
      <c r="L39" s="211"/>
      <c r="M39" s="211"/>
      <c r="N39" s="211">
        <f>+L39+M39</f>
        <v>0</v>
      </c>
    </row>
    <row r="40" spans="2:14" ht="13.5" thickBot="1" x14ac:dyDescent="0.25">
      <c r="B40" s="263"/>
      <c r="C40" s="264"/>
      <c r="D40" s="264"/>
      <c r="E40" s="264"/>
      <c r="F40" s="264"/>
      <c r="G40" s="265"/>
      <c r="H40" s="265"/>
      <c r="L40" s="1">
        <v>2013</v>
      </c>
      <c r="M40" s="211"/>
      <c r="N40" s="211"/>
    </row>
    <row r="41" spans="2:14" x14ac:dyDescent="0.2">
      <c r="K41" s="220"/>
      <c r="L41" s="2" t="s">
        <v>531</v>
      </c>
      <c r="M41" s="2" t="s">
        <v>532</v>
      </c>
    </row>
    <row r="42" spans="2:14" x14ac:dyDescent="0.2">
      <c r="L42" s="211">
        <v>3225125.85</v>
      </c>
      <c r="M42" s="211">
        <v>582575</v>
      </c>
      <c r="N42" s="211">
        <f>+L42+M42</f>
        <v>3807700.85</v>
      </c>
    </row>
    <row r="43" spans="2:14" x14ac:dyDescent="0.2">
      <c r="L43" s="211"/>
      <c r="M43" s="211"/>
      <c r="N43" s="211"/>
    </row>
    <row r="44" spans="2:14" x14ac:dyDescent="0.2">
      <c r="K44" s="220"/>
      <c r="M44" s="211"/>
      <c r="N44" s="211"/>
    </row>
    <row r="45" spans="2:14" x14ac:dyDescent="0.2">
      <c r="L45" s="211"/>
      <c r="M45" s="211"/>
      <c r="N45" s="211"/>
    </row>
    <row r="46" spans="2:14" x14ac:dyDescent="0.2">
      <c r="L46" s="211"/>
    </row>
    <row r="47" spans="2:14" x14ac:dyDescent="0.2">
      <c r="L47" s="211"/>
    </row>
    <row r="48" spans="2:14" x14ac:dyDescent="0.2">
      <c r="L48" s="211"/>
    </row>
  </sheetData>
  <mergeCells count="11">
    <mergeCell ref="H6:H7"/>
    <mergeCell ref="B2:H2"/>
    <mergeCell ref="B3:H3"/>
    <mergeCell ref="B4:H4"/>
    <mergeCell ref="B5:H5"/>
    <mergeCell ref="B6:B8"/>
    <mergeCell ref="C6:C7"/>
    <mergeCell ref="D6:D7"/>
    <mergeCell ref="E6:E7"/>
    <mergeCell ref="F6:F7"/>
    <mergeCell ref="G6:G7"/>
  </mergeCells>
  <pageMargins left="0.7" right="0.7" top="0.75" bottom="0.75" header="0.3" footer="0.3"/>
  <pageSetup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B1:Q84"/>
  <sheetViews>
    <sheetView workbookViewId="0">
      <pane ySplit="8" topLeftCell="A9" activePane="bottomLeft" state="frozen"/>
      <selection pane="bottomLeft" activeCell="Q40" sqref="Q40"/>
    </sheetView>
  </sheetViews>
  <sheetFormatPr baseColWidth="10" defaultColWidth="11" defaultRowHeight="12.75" x14ac:dyDescent="0.2"/>
  <cols>
    <col min="1" max="1" width="4.7109375" style="1" customWidth="1"/>
    <col min="2" max="2" width="43.28515625" style="1" customWidth="1"/>
    <col min="3" max="7" width="11.5703125" style="1" customWidth="1"/>
    <col min="8" max="8" width="14.42578125" style="1" customWidth="1"/>
    <col min="9" max="256" width="11" style="1"/>
    <col min="257" max="257" width="4.7109375" style="1" customWidth="1"/>
    <col min="258" max="258" width="43.28515625" style="1" customWidth="1"/>
    <col min="259" max="263" width="11.5703125" style="1" customWidth="1"/>
    <col min="264" max="264" width="14.42578125" style="1" customWidth="1"/>
    <col min="265" max="512" width="11" style="1"/>
    <col min="513" max="513" width="4.7109375" style="1" customWidth="1"/>
    <col min="514" max="514" width="43.28515625" style="1" customWidth="1"/>
    <col min="515" max="519" width="11.5703125" style="1" customWidth="1"/>
    <col min="520" max="520" width="14.42578125" style="1" customWidth="1"/>
    <col min="521" max="768" width="11" style="1"/>
    <col min="769" max="769" width="4.7109375" style="1" customWidth="1"/>
    <col min="770" max="770" width="43.28515625" style="1" customWidth="1"/>
    <col min="771" max="775" width="11.5703125" style="1" customWidth="1"/>
    <col min="776" max="776" width="14.42578125" style="1" customWidth="1"/>
    <col min="777" max="1024" width="11" style="1"/>
    <col min="1025" max="1025" width="4.7109375" style="1" customWidth="1"/>
    <col min="1026" max="1026" width="43.28515625" style="1" customWidth="1"/>
    <col min="1027" max="1031" width="11.5703125" style="1" customWidth="1"/>
    <col min="1032" max="1032" width="14.42578125" style="1" customWidth="1"/>
    <col min="1033" max="1280" width="11" style="1"/>
    <col min="1281" max="1281" width="4.7109375" style="1" customWidth="1"/>
    <col min="1282" max="1282" width="43.28515625" style="1" customWidth="1"/>
    <col min="1283" max="1287" width="11.5703125" style="1" customWidth="1"/>
    <col min="1288" max="1288" width="14.42578125" style="1" customWidth="1"/>
    <col min="1289" max="1536" width="11" style="1"/>
    <col min="1537" max="1537" width="4.7109375" style="1" customWidth="1"/>
    <col min="1538" max="1538" width="43.28515625" style="1" customWidth="1"/>
    <col min="1539" max="1543" width="11.5703125" style="1" customWidth="1"/>
    <col min="1544" max="1544" width="14.42578125" style="1" customWidth="1"/>
    <col min="1545" max="1792" width="11" style="1"/>
    <col min="1793" max="1793" width="4.7109375" style="1" customWidth="1"/>
    <col min="1794" max="1794" width="43.28515625" style="1" customWidth="1"/>
    <col min="1795" max="1799" width="11.5703125" style="1" customWidth="1"/>
    <col min="1800" max="1800" width="14.42578125" style="1" customWidth="1"/>
    <col min="1801" max="2048" width="11" style="1"/>
    <col min="2049" max="2049" width="4.7109375" style="1" customWidth="1"/>
    <col min="2050" max="2050" width="43.28515625" style="1" customWidth="1"/>
    <col min="2051" max="2055" width="11.5703125" style="1" customWidth="1"/>
    <col min="2056" max="2056" width="14.42578125" style="1" customWidth="1"/>
    <col min="2057" max="2304" width="11" style="1"/>
    <col min="2305" max="2305" width="4.7109375" style="1" customWidth="1"/>
    <col min="2306" max="2306" width="43.28515625" style="1" customWidth="1"/>
    <col min="2307" max="2311" width="11.5703125" style="1" customWidth="1"/>
    <col min="2312" max="2312" width="14.42578125" style="1" customWidth="1"/>
    <col min="2313" max="2560" width="11" style="1"/>
    <col min="2561" max="2561" width="4.7109375" style="1" customWidth="1"/>
    <col min="2562" max="2562" width="43.28515625" style="1" customWidth="1"/>
    <col min="2563" max="2567" width="11.5703125" style="1" customWidth="1"/>
    <col min="2568" max="2568" width="14.42578125" style="1" customWidth="1"/>
    <col min="2569" max="2816" width="11" style="1"/>
    <col min="2817" max="2817" width="4.7109375" style="1" customWidth="1"/>
    <col min="2818" max="2818" width="43.28515625" style="1" customWidth="1"/>
    <col min="2819" max="2823" width="11.5703125" style="1" customWidth="1"/>
    <col min="2824" max="2824" width="14.42578125" style="1" customWidth="1"/>
    <col min="2825" max="3072" width="11" style="1"/>
    <col min="3073" max="3073" width="4.7109375" style="1" customWidth="1"/>
    <col min="3074" max="3074" width="43.28515625" style="1" customWidth="1"/>
    <col min="3075" max="3079" width="11.5703125" style="1" customWidth="1"/>
    <col min="3080" max="3080" width="14.42578125" style="1" customWidth="1"/>
    <col min="3081" max="3328" width="11" style="1"/>
    <col min="3329" max="3329" width="4.7109375" style="1" customWidth="1"/>
    <col min="3330" max="3330" width="43.28515625" style="1" customWidth="1"/>
    <col min="3331" max="3335" width="11.5703125" style="1" customWidth="1"/>
    <col min="3336" max="3336" width="14.42578125" style="1" customWidth="1"/>
    <col min="3337" max="3584" width="11" style="1"/>
    <col min="3585" max="3585" width="4.7109375" style="1" customWidth="1"/>
    <col min="3586" max="3586" width="43.28515625" style="1" customWidth="1"/>
    <col min="3587" max="3591" width="11.5703125" style="1" customWidth="1"/>
    <col min="3592" max="3592" width="14.42578125" style="1" customWidth="1"/>
    <col min="3593" max="3840" width="11" style="1"/>
    <col min="3841" max="3841" width="4.7109375" style="1" customWidth="1"/>
    <col min="3842" max="3842" width="43.28515625" style="1" customWidth="1"/>
    <col min="3843" max="3847" width="11.5703125" style="1" customWidth="1"/>
    <col min="3848" max="3848" width="14.42578125" style="1" customWidth="1"/>
    <col min="3849" max="4096" width="11" style="1"/>
    <col min="4097" max="4097" width="4.7109375" style="1" customWidth="1"/>
    <col min="4098" max="4098" width="43.28515625" style="1" customWidth="1"/>
    <col min="4099" max="4103" width="11.5703125" style="1" customWidth="1"/>
    <col min="4104" max="4104" width="14.42578125" style="1" customWidth="1"/>
    <col min="4105" max="4352" width="11" style="1"/>
    <col min="4353" max="4353" width="4.7109375" style="1" customWidth="1"/>
    <col min="4354" max="4354" width="43.28515625" style="1" customWidth="1"/>
    <col min="4355" max="4359" width="11.5703125" style="1" customWidth="1"/>
    <col min="4360" max="4360" width="14.42578125" style="1" customWidth="1"/>
    <col min="4361" max="4608" width="11" style="1"/>
    <col min="4609" max="4609" width="4.7109375" style="1" customWidth="1"/>
    <col min="4610" max="4610" width="43.28515625" style="1" customWidth="1"/>
    <col min="4611" max="4615" width="11.5703125" style="1" customWidth="1"/>
    <col min="4616" max="4616" width="14.42578125" style="1" customWidth="1"/>
    <col min="4617" max="4864" width="11" style="1"/>
    <col min="4865" max="4865" width="4.7109375" style="1" customWidth="1"/>
    <col min="4866" max="4866" width="43.28515625" style="1" customWidth="1"/>
    <col min="4867" max="4871" width="11.5703125" style="1" customWidth="1"/>
    <col min="4872" max="4872" width="14.42578125" style="1" customWidth="1"/>
    <col min="4873" max="5120" width="11" style="1"/>
    <col min="5121" max="5121" width="4.7109375" style="1" customWidth="1"/>
    <col min="5122" max="5122" width="43.28515625" style="1" customWidth="1"/>
    <col min="5123" max="5127" width="11.5703125" style="1" customWidth="1"/>
    <col min="5128" max="5128" width="14.42578125" style="1" customWidth="1"/>
    <col min="5129" max="5376" width="11" style="1"/>
    <col min="5377" max="5377" width="4.7109375" style="1" customWidth="1"/>
    <col min="5378" max="5378" width="43.28515625" style="1" customWidth="1"/>
    <col min="5379" max="5383" width="11.5703125" style="1" customWidth="1"/>
    <col min="5384" max="5384" width="14.42578125" style="1" customWidth="1"/>
    <col min="5385" max="5632" width="11" style="1"/>
    <col min="5633" max="5633" width="4.7109375" style="1" customWidth="1"/>
    <col min="5634" max="5634" width="43.28515625" style="1" customWidth="1"/>
    <col min="5635" max="5639" width="11.5703125" style="1" customWidth="1"/>
    <col min="5640" max="5640" width="14.42578125" style="1" customWidth="1"/>
    <col min="5641" max="5888" width="11" style="1"/>
    <col min="5889" max="5889" width="4.7109375" style="1" customWidth="1"/>
    <col min="5890" max="5890" width="43.28515625" style="1" customWidth="1"/>
    <col min="5891" max="5895" width="11.5703125" style="1" customWidth="1"/>
    <col min="5896" max="5896" width="14.42578125" style="1" customWidth="1"/>
    <col min="5897" max="6144" width="11" style="1"/>
    <col min="6145" max="6145" width="4.7109375" style="1" customWidth="1"/>
    <col min="6146" max="6146" width="43.28515625" style="1" customWidth="1"/>
    <col min="6147" max="6151" width="11.5703125" style="1" customWidth="1"/>
    <col min="6152" max="6152" width="14.42578125" style="1" customWidth="1"/>
    <col min="6153" max="6400" width="11" style="1"/>
    <col min="6401" max="6401" width="4.7109375" style="1" customWidth="1"/>
    <col min="6402" max="6402" width="43.28515625" style="1" customWidth="1"/>
    <col min="6403" max="6407" width="11.5703125" style="1" customWidth="1"/>
    <col min="6408" max="6408" width="14.42578125" style="1" customWidth="1"/>
    <col min="6409" max="6656" width="11" style="1"/>
    <col min="6657" max="6657" width="4.7109375" style="1" customWidth="1"/>
    <col min="6658" max="6658" width="43.28515625" style="1" customWidth="1"/>
    <col min="6659" max="6663" width="11.5703125" style="1" customWidth="1"/>
    <col min="6664" max="6664" width="14.42578125" style="1" customWidth="1"/>
    <col min="6665" max="6912" width="11" style="1"/>
    <col min="6913" max="6913" width="4.7109375" style="1" customWidth="1"/>
    <col min="6914" max="6914" width="43.28515625" style="1" customWidth="1"/>
    <col min="6915" max="6919" width="11.5703125" style="1" customWidth="1"/>
    <col min="6920" max="6920" width="14.42578125" style="1" customWidth="1"/>
    <col min="6921" max="7168" width="11" style="1"/>
    <col min="7169" max="7169" width="4.7109375" style="1" customWidth="1"/>
    <col min="7170" max="7170" width="43.28515625" style="1" customWidth="1"/>
    <col min="7171" max="7175" width="11.5703125" style="1" customWidth="1"/>
    <col min="7176" max="7176" width="14.42578125" style="1" customWidth="1"/>
    <col min="7177" max="7424" width="11" style="1"/>
    <col min="7425" max="7425" width="4.7109375" style="1" customWidth="1"/>
    <col min="7426" max="7426" width="43.28515625" style="1" customWidth="1"/>
    <col min="7427" max="7431" width="11.5703125" style="1" customWidth="1"/>
    <col min="7432" max="7432" width="14.42578125" style="1" customWidth="1"/>
    <col min="7433" max="7680" width="11" style="1"/>
    <col min="7681" max="7681" width="4.7109375" style="1" customWidth="1"/>
    <col min="7682" max="7682" width="43.28515625" style="1" customWidth="1"/>
    <col min="7683" max="7687" width="11.5703125" style="1" customWidth="1"/>
    <col min="7688" max="7688" width="14.42578125" style="1" customWidth="1"/>
    <col min="7689" max="7936" width="11" style="1"/>
    <col min="7937" max="7937" width="4.7109375" style="1" customWidth="1"/>
    <col min="7938" max="7938" width="43.28515625" style="1" customWidth="1"/>
    <col min="7939" max="7943" width="11.5703125" style="1" customWidth="1"/>
    <col min="7944" max="7944" width="14.42578125" style="1" customWidth="1"/>
    <col min="7945" max="8192" width="11" style="1"/>
    <col min="8193" max="8193" width="4.7109375" style="1" customWidth="1"/>
    <col min="8194" max="8194" width="43.28515625" style="1" customWidth="1"/>
    <col min="8195" max="8199" width="11.5703125" style="1" customWidth="1"/>
    <col min="8200" max="8200" width="14.42578125" style="1" customWidth="1"/>
    <col min="8201" max="8448" width="11" style="1"/>
    <col min="8449" max="8449" width="4.7109375" style="1" customWidth="1"/>
    <col min="8450" max="8450" width="43.28515625" style="1" customWidth="1"/>
    <col min="8451" max="8455" width="11.5703125" style="1" customWidth="1"/>
    <col min="8456" max="8456" width="14.42578125" style="1" customWidth="1"/>
    <col min="8457" max="8704" width="11" style="1"/>
    <col min="8705" max="8705" width="4.7109375" style="1" customWidth="1"/>
    <col min="8706" max="8706" width="43.28515625" style="1" customWidth="1"/>
    <col min="8707" max="8711" width="11.5703125" style="1" customWidth="1"/>
    <col min="8712" max="8712" width="14.42578125" style="1" customWidth="1"/>
    <col min="8713" max="8960" width="11" style="1"/>
    <col min="8961" max="8961" width="4.7109375" style="1" customWidth="1"/>
    <col min="8962" max="8962" width="43.28515625" style="1" customWidth="1"/>
    <col min="8963" max="8967" width="11.5703125" style="1" customWidth="1"/>
    <col min="8968" max="8968" width="14.42578125" style="1" customWidth="1"/>
    <col min="8969" max="9216" width="11" style="1"/>
    <col min="9217" max="9217" width="4.7109375" style="1" customWidth="1"/>
    <col min="9218" max="9218" width="43.28515625" style="1" customWidth="1"/>
    <col min="9219" max="9223" width="11.5703125" style="1" customWidth="1"/>
    <col min="9224" max="9224" width="14.42578125" style="1" customWidth="1"/>
    <col min="9225" max="9472" width="11" style="1"/>
    <col min="9473" max="9473" width="4.7109375" style="1" customWidth="1"/>
    <col min="9474" max="9474" width="43.28515625" style="1" customWidth="1"/>
    <col min="9475" max="9479" width="11.5703125" style="1" customWidth="1"/>
    <col min="9480" max="9480" width="14.42578125" style="1" customWidth="1"/>
    <col min="9481" max="9728" width="11" style="1"/>
    <col min="9729" max="9729" width="4.7109375" style="1" customWidth="1"/>
    <col min="9730" max="9730" width="43.28515625" style="1" customWidth="1"/>
    <col min="9731" max="9735" width="11.5703125" style="1" customWidth="1"/>
    <col min="9736" max="9736" width="14.42578125" style="1" customWidth="1"/>
    <col min="9737" max="9984" width="11" style="1"/>
    <col min="9985" max="9985" width="4.7109375" style="1" customWidth="1"/>
    <col min="9986" max="9986" width="43.28515625" style="1" customWidth="1"/>
    <col min="9987" max="9991" width="11.5703125" style="1" customWidth="1"/>
    <col min="9992" max="9992" width="14.42578125" style="1" customWidth="1"/>
    <col min="9993" max="10240" width="11" style="1"/>
    <col min="10241" max="10241" width="4.7109375" style="1" customWidth="1"/>
    <col min="10242" max="10242" width="43.28515625" style="1" customWidth="1"/>
    <col min="10243" max="10247" width="11.5703125" style="1" customWidth="1"/>
    <col min="10248" max="10248" width="14.42578125" style="1" customWidth="1"/>
    <col min="10249" max="10496" width="11" style="1"/>
    <col min="10497" max="10497" width="4.7109375" style="1" customWidth="1"/>
    <col min="10498" max="10498" width="43.28515625" style="1" customWidth="1"/>
    <col min="10499" max="10503" width="11.5703125" style="1" customWidth="1"/>
    <col min="10504" max="10504" width="14.42578125" style="1" customWidth="1"/>
    <col min="10505" max="10752" width="11" style="1"/>
    <col min="10753" max="10753" width="4.7109375" style="1" customWidth="1"/>
    <col min="10754" max="10754" width="43.28515625" style="1" customWidth="1"/>
    <col min="10755" max="10759" width="11.5703125" style="1" customWidth="1"/>
    <col min="10760" max="10760" width="14.42578125" style="1" customWidth="1"/>
    <col min="10761" max="11008" width="11" style="1"/>
    <col min="11009" max="11009" width="4.7109375" style="1" customWidth="1"/>
    <col min="11010" max="11010" width="43.28515625" style="1" customWidth="1"/>
    <col min="11011" max="11015" width="11.5703125" style="1" customWidth="1"/>
    <col min="11016" max="11016" width="14.42578125" style="1" customWidth="1"/>
    <col min="11017" max="11264" width="11" style="1"/>
    <col min="11265" max="11265" width="4.7109375" style="1" customWidth="1"/>
    <col min="11266" max="11266" width="43.28515625" style="1" customWidth="1"/>
    <col min="11267" max="11271" width="11.5703125" style="1" customWidth="1"/>
    <col min="11272" max="11272" width="14.42578125" style="1" customWidth="1"/>
    <col min="11273" max="11520" width="11" style="1"/>
    <col min="11521" max="11521" width="4.7109375" style="1" customWidth="1"/>
    <col min="11522" max="11522" width="43.28515625" style="1" customWidth="1"/>
    <col min="11523" max="11527" width="11.5703125" style="1" customWidth="1"/>
    <col min="11528" max="11528" width="14.42578125" style="1" customWidth="1"/>
    <col min="11529" max="11776" width="11" style="1"/>
    <col min="11777" max="11777" width="4.7109375" style="1" customWidth="1"/>
    <col min="11778" max="11778" width="43.28515625" style="1" customWidth="1"/>
    <col min="11779" max="11783" width="11.5703125" style="1" customWidth="1"/>
    <col min="11784" max="11784" width="14.42578125" style="1" customWidth="1"/>
    <col min="11785" max="12032" width="11" style="1"/>
    <col min="12033" max="12033" width="4.7109375" style="1" customWidth="1"/>
    <col min="12034" max="12034" width="43.28515625" style="1" customWidth="1"/>
    <col min="12035" max="12039" width="11.5703125" style="1" customWidth="1"/>
    <col min="12040" max="12040" width="14.42578125" style="1" customWidth="1"/>
    <col min="12041" max="12288" width="11" style="1"/>
    <col min="12289" max="12289" width="4.7109375" style="1" customWidth="1"/>
    <col min="12290" max="12290" width="43.28515625" style="1" customWidth="1"/>
    <col min="12291" max="12295" width="11.5703125" style="1" customWidth="1"/>
    <col min="12296" max="12296" width="14.42578125" style="1" customWidth="1"/>
    <col min="12297" max="12544" width="11" style="1"/>
    <col min="12545" max="12545" width="4.7109375" style="1" customWidth="1"/>
    <col min="12546" max="12546" width="43.28515625" style="1" customWidth="1"/>
    <col min="12547" max="12551" width="11.5703125" style="1" customWidth="1"/>
    <col min="12552" max="12552" width="14.42578125" style="1" customWidth="1"/>
    <col min="12553" max="12800" width="11" style="1"/>
    <col min="12801" max="12801" width="4.7109375" style="1" customWidth="1"/>
    <col min="12802" max="12802" width="43.28515625" style="1" customWidth="1"/>
    <col min="12803" max="12807" width="11.5703125" style="1" customWidth="1"/>
    <col min="12808" max="12808" width="14.42578125" style="1" customWidth="1"/>
    <col min="12809" max="13056" width="11" style="1"/>
    <col min="13057" max="13057" width="4.7109375" style="1" customWidth="1"/>
    <col min="13058" max="13058" width="43.28515625" style="1" customWidth="1"/>
    <col min="13059" max="13063" width="11.5703125" style="1" customWidth="1"/>
    <col min="13064" max="13064" width="14.42578125" style="1" customWidth="1"/>
    <col min="13065" max="13312" width="11" style="1"/>
    <col min="13313" max="13313" width="4.7109375" style="1" customWidth="1"/>
    <col min="13314" max="13314" width="43.28515625" style="1" customWidth="1"/>
    <col min="13315" max="13319" width="11.5703125" style="1" customWidth="1"/>
    <col min="13320" max="13320" width="14.42578125" style="1" customWidth="1"/>
    <col min="13321" max="13568" width="11" style="1"/>
    <col min="13569" max="13569" width="4.7109375" style="1" customWidth="1"/>
    <col min="13570" max="13570" width="43.28515625" style="1" customWidth="1"/>
    <col min="13571" max="13575" width="11.5703125" style="1" customWidth="1"/>
    <col min="13576" max="13576" width="14.42578125" style="1" customWidth="1"/>
    <col min="13577" max="13824" width="11" style="1"/>
    <col min="13825" max="13825" width="4.7109375" style="1" customWidth="1"/>
    <col min="13826" max="13826" width="43.28515625" style="1" customWidth="1"/>
    <col min="13827" max="13831" width="11.5703125" style="1" customWidth="1"/>
    <col min="13832" max="13832" width="14.42578125" style="1" customWidth="1"/>
    <col min="13833" max="14080" width="11" style="1"/>
    <col min="14081" max="14081" width="4.7109375" style="1" customWidth="1"/>
    <col min="14082" max="14082" width="43.28515625" style="1" customWidth="1"/>
    <col min="14083" max="14087" width="11.5703125" style="1" customWidth="1"/>
    <col min="14088" max="14088" width="14.42578125" style="1" customWidth="1"/>
    <col min="14089" max="14336" width="11" style="1"/>
    <col min="14337" max="14337" width="4.7109375" style="1" customWidth="1"/>
    <col min="14338" max="14338" width="43.28515625" style="1" customWidth="1"/>
    <col min="14339" max="14343" width="11.5703125" style="1" customWidth="1"/>
    <col min="14344" max="14344" width="14.42578125" style="1" customWidth="1"/>
    <col min="14345" max="14592" width="11" style="1"/>
    <col min="14593" max="14593" width="4.7109375" style="1" customWidth="1"/>
    <col min="14594" max="14594" width="43.28515625" style="1" customWidth="1"/>
    <col min="14595" max="14599" width="11.5703125" style="1" customWidth="1"/>
    <col min="14600" max="14600" width="14.42578125" style="1" customWidth="1"/>
    <col min="14601" max="14848" width="11" style="1"/>
    <col min="14849" max="14849" width="4.7109375" style="1" customWidth="1"/>
    <col min="14850" max="14850" width="43.28515625" style="1" customWidth="1"/>
    <col min="14851" max="14855" width="11.5703125" style="1" customWidth="1"/>
    <col min="14856" max="14856" width="14.42578125" style="1" customWidth="1"/>
    <col min="14857" max="15104" width="11" style="1"/>
    <col min="15105" max="15105" width="4.7109375" style="1" customWidth="1"/>
    <col min="15106" max="15106" width="43.28515625" style="1" customWidth="1"/>
    <col min="15107" max="15111" width="11.5703125" style="1" customWidth="1"/>
    <col min="15112" max="15112" width="14.42578125" style="1" customWidth="1"/>
    <col min="15113" max="15360" width="11" style="1"/>
    <col min="15361" max="15361" width="4.7109375" style="1" customWidth="1"/>
    <col min="15362" max="15362" width="43.28515625" style="1" customWidth="1"/>
    <col min="15363" max="15367" width="11.5703125" style="1" customWidth="1"/>
    <col min="15368" max="15368" width="14.42578125" style="1" customWidth="1"/>
    <col min="15369" max="15616" width="11" style="1"/>
    <col min="15617" max="15617" width="4.7109375" style="1" customWidth="1"/>
    <col min="15618" max="15618" width="43.28515625" style="1" customWidth="1"/>
    <col min="15619" max="15623" width="11.5703125" style="1" customWidth="1"/>
    <col min="15624" max="15624" width="14.42578125" style="1" customWidth="1"/>
    <col min="15625" max="15872" width="11" style="1"/>
    <col min="15873" max="15873" width="4.7109375" style="1" customWidth="1"/>
    <col min="15874" max="15874" width="43.28515625" style="1" customWidth="1"/>
    <col min="15875" max="15879" width="11.5703125" style="1" customWidth="1"/>
    <col min="15880" max="15880" width="14.42578125" style="1" customWidth="1"/>
    <col min="15881" max="16128" width="11" style="1"/>
    <col min="16129" max="16129" width="4.7109375" style="1" customWidth="1"/>
    <col min="16130" max="16130" width="43.28515625" style="1" customWidth="1"/>
    <col min="16131" max="16135" width="11.5703125" style="1" customWidth="1"/>
    <col min="16136" max="16136" width="14.42578125" style="1" customWidth="1"/>
    <col min="16137" max="16384" width="11" style="1"/>
  </cols>
  <sheetData>
    <row r="1" spans="2:17" ht="13.5" thickBot="1" x14ac:dyDescent="0.25"/>
    <row r="2" spans="2:17" x14ac:dyDescent="0.2">
      <c r="B2" s="3" t="s">
        <v>454</v>
      </c>
      <c r="C2" s="4"/>
      <c r="D2" s="4"/>
      <c r="E2" s="4"/>
      <c r="F2" s="4"/>
      <c r="G2" s="4"/>
      <c r="H2" s="5"/>
      <c r="J2" s="211"/>
      <c r="K2" s="211"/>
    </row>
    <row r="3" spans="2:17" x14ac:dyDescent="0.2">
      <c r="B3" s="71" t="s">
        <v>538</v>
      </c>
      <c r="C3" s="72"/>
      <c r="D3" s="72"/>
      <c r="E3" s="72"/>
      <c r="F3" s="72"/>
      <c r="G3" s="72"/>
      <c r="H3" s="73"/>
      <c r="J3" s="211"/>
      <c r="K3" s="211"/>
    </row>
    <row r="4" spans="2:17" x14ac:dyDescent="0.2">
      <c r="B4" s="71" t="s">
        <v>519</v>
      </c>
      <c r="C4" s="72"/>
      <c r="D4" s="72"/>
      <c r="E4" s="72"/>
      <c r="F4" s="72"/>
      <c r="G4" s="72"/>
      <c r="H4" s="73"/>
      <c r="J4" s="211"/>
      <c r="K4" s="211"/>
    </row>
    <row r="5" spans="2:17" ht="13.5" thickBot="1" x14ac:dyDescent="0.25">
      <c r="B5" s="74" t="s">
        <v>3</v>
      </c>
      <c r="C5" s="75"/>
      <c r="D5" s="75"/>
      <c r="E5" s="75"/>
      <c r="F5" s="75"/>
      <c r="G5" s="75"/>
      <c r="H5" s="76"/>
      <c r="J5" s="211"/>
      <c r="K5" s="211"/>
    </row>
    <row r="6" spans="2:17" ht="15.75" customHeight="1" x14ac:dyDescent="0.2">
      <c r="B6" s="126" t="s">
        <v>458</v>
      </c>
      <c r="C6" s="126" t="s">
        <v>520</v>
      </c>
      <c r="D6" s="126" t="s">
        <v>521</v>
      </c>
      <c r="E6" s="126" t="s">
        <v>522</v>
      </c>
      <c r="F6" s="126" t="s">
        <v>523</v>
      </c>
      <c r="G6" s="126" t="s">
        <v>524</v>
      </c>
      <c r="H6" s="80" t="s">
        <v>525</v>
      </c>
      <c r="J6" s="211"/>
      <c r="K6" s="211"/>
    </row>
    <row r="7" spans="2:17" ht="15.75" customHeight="1" x14ac:dyDescent="0.2">
      <c r="B7" s="128"/>
      <c r="C7" s="128"/>
      <c r="D7" s="128"/>
      <c r="E7" s="128"/>
      <c r="F7" s="128"/>
      <c r="G7" s="128"/>
      <c r="H7" s="188"/>
    </row>
    <row r="8" spans="2:17" ht="15.75" customHeight="1" thickBot="1" x14ac:dyDescent="0.25">
      <c r="B8" s="130"/>
      <c r="C8" s="270">
        <v>2014</v>
      </c>
      <c r="D8" s="270">
        <v>2015</v>
      </c>
      <c r="E8" s="270">
        <v>2016</v>
      </c>
      <c r="F8" s="270">
        <v>2017</v>
      </c>
      <c r="G8" s="270">
        <v>2018</v>
      </c>
      <c r="H8" s="82">
        <v>2019</v>
      </c>
    </row>
    <row r="9" spans="2:17" x14ac:dyDescent="0.2">
      <c r="B9" s="271" t="s">
        <v>503</v>
      </c>
      <c r="C9" s="272">
        <f t="shared" ref="C9:H9" si="0">SUM(C10:C18)</f>
        <v>4959306.3600000003</v>
      </c>
      <c r="D9" s="272">
        <f t="shared" si="0"/>
        <v>5918877.4299999997</v>
      </c>
      <c r="E9" s="272">
        <f t="shared" si="0"/>
        <v>4427541.25</v>
      </c>
      <c r="F9" s="272">
        <f t="shared" si="0"/>
        <v>3893953.92</v>
      </c>
      <c r="G9" s="272">
        <f t="shared" si="0"/>
        <v>4179855.24</v>
      </c>
      <c r="H9" s="272">
        <f t="shared" si="0"/>
        <v>213235.61</v>
      </c>
    </row>
    <row r="10" spans="2:17" x14ac:dyDescent="0.2">
      <c r="B10" s="273" t="s">
        <v>504</v>
      </c>
      <c r="C10" s="274">
        <v>4007193.11</v>
      </c>
      <c r="D10" s="274">
        <v>5213318.18</v>
      </c>
      <c r="E10" s="274">
        <v>3808677.64</v>
      </c>
      <c r="F10" s="274">
        <v>3482947.31</v>
      </c>
      <c r="G10" s="274">
        <v>3662352.85</v>
      </c>
      <c r="H10" s="274">
        <v>0</v>
      </c>
      <c r="L10" s="1">
        <v>2019</v>
      </c>
      <c r="O10" s="220" t="s">
        <v>539</v>
      </c>
      <c r="Q10" s="220" t="s">
        <v>540</v>
      </c>
    </row>
    <row r="11" spans="2:17" x14ac:dyDescent="0.2">
      <c r="B11" s="273" t="s">
        <v>505</v>
      </c>
      <c r="C11" s="274">
        <v>265500.93</v>
      </c>
      <c r="D11" s="274">
        <v>228394.5</v>
      </c>
      <c r="E11" s="274">
        <v>139618.03</v>
      </c>
      <c r="F11" s="274">
        <v>101850.56</v>
      </c>
      <c r="G11" s="274">
        <v>96407.55</v>
      </c>
      <c r="H11" s="274">
        <v>0</v>
      </c>
      <c r="L11" s="2" t="s">
        <v>531</v>
      </c>
      <c r="N11" s="1" t="s">
        <v>533</v>
      </c>
      <c r="Q11" s="2" t="s">
        <v>532</v>
      </c>
    </row>
    <row r="12" spans="2:17" x14ac:dyDescent="0.2">
      <c r="B12" s="273" t="s">
        <v>506</v>
      </c>
      <c r="C12" s="274">
        <v>574299.92000000004</v>
      </c>
      <c r="D12" s="274">
        <v>405764.19</v>
      </c>
      <c r="E12" s="274">
        <v>397610</v>
      </c>
      <c r="F12" s="274">
        <v>283209.05</v>
      </c>
      <c r="G12" s="274">
        <v>246457.83</v>
      </c>
      <c r="H12" s="274">
        <v>0</v>
      </c>
      <c r="K12" s="1">
        <v>1000</v>
      </c>
      <c r="L12" s="211">
        <v>3369838.12</v>
      </c>
      <c r="N12" s="211">
        <v>3960680.48</v>
      </c>
      <c r="O12" s="211">
        <f>+L12+N12</f>
        <v>7330518.5999999996</v>
      </c>
      <c r="Q12" s="211">
        <v>0</v>
      </c>
    </row>
    <row r="13" spans="2:17" x14ac:dyDescent="0.2">
      <c r="B13" s="273" t="s">
        <v>507</v>
      </c>
      <c r="C13" s="274">
        <v>1544</v>
      </c>
      <c r="D13" s="274">
        <v>71400.56</v>
      </c>
      <c r="E13" s="274">
        <v>81635.58</v>
      </c>
      <c r="F13" s="274">
        <v>25947</v>
      </c>
      <c r="G13" s="274">
        <v>174637.01</v>
      </c>
      <c r="H13" s="274">
        <v>179275.41</v>
      </c>
      <c r="K13" s="1">
        <v>2000</v>
      </c>
      <c r="L13" s="211">
        <v>68066.990000000005</v>
      </c>
      <c r="N13" s="211">
        <v>115704.54</v>
      </c>
      <c r="O13" s="211">
        <f>+L13+N13</f>
        <v>183771.53</v>
      </c>
      <c r="Q13" s="211">
        <v>0</v>
      </c>
    </row>
    <row r="14" spans="2:17" x14ac:dyDescent="0.2">
      <c r="B14" s="273" t="s">
        <v>508</v>
      </c>
      <c r="C14" s="274">
        <v>110768.4</v>
      </c>
      <c r="D14" s="274">
        <v>0</v>
      </c>
      <c r="E14" s="274">
        <v>0</v>
      </c>
      <c r="F14" s="274">
        <v>0</v>
      </c>
      <c r="G14" s="274">
        <v>0</v>
      </c>
      <c r="H14" s="274">
        <v>33960.199999999997</v>
      </c>
      <c r="K14" s="1">
        <v>3000</v>
      </c>
      <c r="L14" s="211">
        <v>201783.45</v>
      </c>
      <c r="N14" s="211">
        <v>536402.97</v>
      </c>
      <c r="O14" s="211">
        <f>+L14+N14</f>
        <v>738186.41999999993</v>
      </c>
      <c r="Q14" s="211">
        <v>179275.41</v>
      </c>
    </row>
    <row r="15" spans="2:17" x14ac:dyDescent="0.2">
      <c r="B15" s="273" t="s">
        <v>509</v>
      </c>
      <c r="C15" s="274">
        <v>0</v>
      </c>
      <c r="D15" s="274">
        <v>0</v>
      </c>
      <c r="E15" s="274">
        <v>0</v>
      </c>
      <c r="F15" s="274">
        <v>0</v>
      </c>
      <c r="G15" s="274">
        <v>0</v>
      </c>
      <c r="H15" s="274">
        <v>0</v>
      </c>
      <c r="K15" s="1">
        <v>4000</v>
      </c>
      <c r="L15" s="211">
        <v>0</v>
      </c>
      <c r="N15" s="1">
        <v>0</v>
      </c>
      <c r="O15" s="211">
        <f>+L15+N15</f>
        <v>0</v>
      </c>
      <c r="Q15" s="211">
        <v>33960.199999999997</v>
      </c>
    </row>
    <row r="16" spans="2:17" x14ac:dyDescent="0.2">
      <c r="B16" s="273" t="s">
        <v>510</v>
      </c>
      <c r="C16" s="274">
        <v>0</v>
      </c>
      <c r="D16" s="274">
        <v>0</v>
      </c>
      <c r="E16" s="274">
        <v>0</v>
      </c>
      <c r="F16" s="274">
        <v>0</v>
      </c>
      <c r="G16" s="274">
        <v>0</v>
      </c>
      <c r="H16" s="274">
        <v>0</v>
      </c>
      <c r="L16" s="211">
        <f>+L12+L13+L14+L15</f>
        <v>3639688.5600000005</v>
      </c>
      <c r="N16" s="211">
        <f>+N12+N13+N14</f>
        <v>4612787.99</v>
      </c>
      <c r="O16" s="242">
        <f>+L16+N16</f>
        <v>8252476.5500000007</v>
      </c>
      <c r="Q16" s="211">
        <f>+Q12+Q13+Q14+Q15</f>
        <v>213235.61</v>
      </c>
    </row>
    <row r="17" spans="2:16" x14ac:dyDescent="0.2">
      <c r="B17" s="273" t="s">
        <v>511</v>
      </c>
      <c r="C17" s="274">
        <v>0</v>
      </c>
      <c r="D17" s="274">
        <v>0</v>
      </c>
      <c r="E17" s="274">
        <v>0</v>
      </c>
      <c r="F17" s="274">
        <v>0</v>
      </c>
      <c r="G17" s="274">
        <v>0</v>
      </c>
      <c r="H17" s="274">
        <v>0</v>
      </c>
    </row>
    <row r="18" spans="2:16" x14ac:dyDescent="0.2">
      <c r="B18" s="273" t="s">
        <v>513</v>
      </c>
      <c r="C18" s="274">
        <v>0</v>
      </c>
      <c r="D18" s="274">
        <v>0</v>
      </c>
      <c r="E18" s="274">
        <v>0</v>
      </c>
      <c r="F18" s="274">
        <v>0</v>
      </c>
      <c r="G18" s="274">
        <v>0</v>
      </c>
      <c r="H18" s="274">
        <v>0</v>
      </c>
    </row>
    <row r="19" spans="2:16" x14ac:dyDescent="0.2">
      <c r="B19" s="273"/>
      <c r="C19" s="274"/>
      <c r="D19" s="274"/>
      <c r="E19" s="274"/>
      <c r="F19" s="274"/>
      <c r="G19" s="274"/>
      <c r="H19" s="274"/>
      <c r="L19" s="1">
        <v>2018</v>
      </c>
    </row>
    <row r="20" spans="2:16" x14ac:dyDescent="0.2">
      <c r="B20" s="271" t="s">
        <v>514</v>
      </c>
      <c r="C20" s="272">
        <f t="shared" ref="C20:H20" si="1">SUM(C21:C29)</f>
        <v>3625813.52</v>
      </c>
      <c r="D20" s="272">
        <f t="shared" si="1"/>
        <v>2502958.33</v>
      </c>
      <c r="E20" s="272">
        <f t="shared" si="1"/>
        <v>2086211.01</v>
      </c>
      <c r="F20" s="272">
        <f t="shared" si="1"/>
        <v>3472199.02</v>
      </c>
      <c r="G20" s="272">
        <f t="shared" si="1"/>
        <v>4041411.47</v>
      </c>
      <c r="H20" s="272">
        <f t="shared" si="1"/>
        <v>8252476.5499999998</v>
      </c>
      <c r="L20" s="2" t="s">
        <v>531</v>
      </c>
      <c r="M20" s="2" t="s">
        <v>532</v>
      </c>
      <c r="P20" s="1" t="s">
        <v>533</v>
      </c>
    </row>
    <row r="21" spans="2:16" x14ac:dyDescent="0.2">
      <c r="B21" s="273" t="s">
        <v>504</v>
      </c>
      <c r="C21" s="274">
        <v>2125626.02</v>
      </c>
      <c r="D21" s="274">
        <v>47297.82</v>
      </c>
      <c r="E21" s="274">
        <v>1651881.67</v>
      </c>
      <c r="F21" s="274">
        <v>3047958.12</v>
      </c>
      <c r="G21" s="274">
        <v>3658915.74</v>
      </c>
      <c r="H21" s="274">
        <v>7330518.5999999996</v>
      </c>
      <c r="K21" s="1">
        <v>1000</v>
      </c>
      <c r="L21" s="211">
        <v>3523478.23</v>
      </c>
      <c r="M21" s="211">
        <v>138874.62</v>
      </c>
      <c r="N21" s="211">
        <f>+L21+M21</f>
        <v>3662352.85</v>
      </c>
      <c r="P21" s="211">
        <v>3658915.74</v>
      </c>
    </row>
    <row r="22" spans="2:16" x14ac:dyDescent="0.2">
      <c r="B22" s="273" t="s">
        <v>505</v>
      </c>
      <c r="C22" s="274">
        <v>6148</v>
      </c>
      <c r="D22" s="274">
        <v>256660.1</v>
      </c>
      <c r="E22" s="274">
        <v>148174.76999999999</v>
      </c>
      <c r="F22" s="274">
        <v>113462.44</v>
      </c>
      <c r="G22" s="274">
        <v>55570.16</v>
      </c>
      <c r="H22" s="274">
        <v>183771.53</v>
      </c>
      <c r="K22" s="1">
        <v>2000</v>
      </c>
      <c r="L22" s="211">
        <v>96407.55</v>
      </c>
      <c r="M22" s="211">
        <v>0</v>
      </c>
      <c r="N22" s="211">
        <f>+L22+M22</f>
        <v>96407.55</v>
      </c>
      <c r="P22" s="211">
        <v>55570.16</v>
      </c>
    </row>
    <row r="23" spans="2:16" x14ac:dyDescent="0.2">
      <c r="B23" s="273" t="s">
        <v>506</v>
      </c>
      <c r="C23" s="274">
        <v>358061.13</v>
      </c>
      <c r="D23" s="274">
        <v>740058.17</v>
      </c>
      <c r="E23" s="274">
        <v>286154.57</v>
      </c>
      <c r="F23" s="274">
        <v>310778.46000000002</v>
      </c>
      <c r="G23" s="274">
        <v>326925.57</v>
      </c>
      <c r="H23" s="274">
        <v>738186.42</v>
      </c>
      <c r="K23" s="1">
        <v>3000</v>
      </c>
      <c r="L23" s="211">
        <v>241237.43</v>
      </c>
      <c r="M23" s="211">
        <v>5220.3999999999996</v>
      </c>
      <c r="N23" s="211">
        <f>+L23+M23</f>
        <v>246457.83</v>
      </c>
      <c r="P23" s="211">
        <v>326925.57</v>
      </c>
    </row>
    <row r="24" spans="2:16" x14ac:dyDescent="0.2">
      <c r="B24" s="273" t="s">
        <v>507</v>
      </c>
      <c r="C24" s="274">
        <v>783</v>
      </c>
      <c r="D24" s="274">
        <v>0</v>
      </c>
      <c r="E24" s="274">
        <v>0</v>
      </c>
      <c r="F24" s="274">
        <v>0</v>
      </c>
      <c r="G24" s="274">
        <v>0</v>
      </c>
      <c r="H24" s="274">
        <v>0</v>
      </c>
      <c r="K24" s="1">
        <v>4000</v>
      </c>
      <c r="L24" s="211"/>
      <c r="M24" s="1">
        <v>174637.01</v>
      </c>
      <c r="N24" s="211">
        <f>+L24+M24</f>
        <v>174637.01</v>
      </c>
    </row>
    <row r="25" spans="2:16" x14ac:dyDescent="0.2">
      <c r="B25" s="273" t="s">
        <v>508</v>
      </c>
      <c r="C25" s="274">
        <v>71583.600000000006</v>
      </c>
      <c r="D25" s="274">
        <v>1458942.24</v>
      </c>
      <c r="E25" s="274">
        <v>0</v>
      </c>
      <c r="F25" s="274">
        <v>0</v>
      </c>
      <c r="G25" s="274">
        <v>0</v>
      </c>
      <c r="H25" s="274">
        <v>0</v>
      </c>
      <c r="L25" s="211">
        <f>+L21+L22+L23+L24</f>
        <v>3861123.21</v>
      </c>
      <c r="M25" s="211">
        <f>+M21+M22+M23+M24</f>
        <v>318732.03000000003</v>
      </c>
      <c r="N25" s="211">
        <f>+L25+M25</f>
        <v>4179855.24</v>
      </c>
      <c r="P25" s="211">
        <f>+P21+P22+P23</f>
        <v>4041411.47</v>
      </c>
    </row>
    <row r="26" spans="2:16" x14ac:dyDescent="0.2">
      <c r="B26" s="273" t="s">
        <v>509</v>
      </c>
      <c r="C26" s="274">
        <v>1063611.77</v>
      </c>
      <c r="D26" s="274">
        <v>0</v>
      </c>
      <c r="E26" s="274">
        <v>0</v>
      </c>
      <c r="F26" s="274">
        <v>0</v>
      </c>
      <c r="G26" s="274">
        <v>0</v>
      </c>
      <c r="H26" s="274">
        <v>0</v>
      </c>
    </row>
    <row r="27" spans="2:16" x14ac:dyDescent="0.2">
      <c r="B27" s="273" t="s">
        <v>510</v>
      </c>
      <c r="C27" s="274">
        <v>0</v>
      </c>
      <c r="D27" s="274">
        <v>0</v>
      </c>
      <c r="E27" s="274">
        <v>0</v>
      </c>
      <c r="F27" s="274">
        <v>0</v>
      </c>
      <c r="G27" s="274">
        <v>0</v>
      </c>
      <c r="H27" s="274">
        <v>0</v>
      </c>
    </row>
    <row r="28" spans="2:16" x14ac:dyDescent="0.2">
      <c r="B28" s="273" t="s">
        <v>516</v>
      </c>
      <c r="C28" s="274">
        <v>0</v>
      </c>
      <c r="D28" s="274">
        <v>0</v>
      </c>
      <c r="E28" s="274">
        <v>0</v>
      </c>
      <c r="F28" s="274">
        <v>0</v>
      </c>
      <c r="G28" s="274">
        <v>0</v>
      </c>
      <c r="H28" s="274">
        <v>0</v>
      </c>
      <c r="L28" s="1">
        <v>2017</v>
      </c>
    </row>
    <row r="29" spans="2:16" x14ac:dyDescent="0.2">
      <c r="B29" s="273" t="s">
        <v>513</v>
      </c>
      <c r="C29" s="274">
        <v>0</v>
      </c>
      <c r="D29" s="274">
        <v>0</v>
      </c>
      <c r="E29" s="274">
        <v>0</v>
      </c>
      <c r="F29" s="274">
        <v>0</v>
      </c>
      <c r="G29" s="274">
        <v>0</v>
      </c>
      <c r="H29" s="274">
        <v>0</v>
      </c>
      <c r="L29" s="2" t="s">
        <v>531</v>
      </c>
      <c r="M29" s="2" t="s">
        <v>532</v>
      </c>
    </row>
    <row r="30" spans="2:16" x14ac:dyDescent="0.2">
      <c r="B30" s="273"/>
      <c r="C30" s="274"/>
      <c r="D30" s="274"/>
      <c r="E30" s="274"/>
      <c r="F30" s="274"/>
      <c r="G30" s="274"/>
      <c r="H30" s="274"/>
      <c r="K30" s="1">
        <v>1000</v>
      </c>
      <c r="L30" s="211">
        <v>3035275.47</v>
      </c>
      <c r="M30" s="211">
        <v>447671.84</v>
      </c>
      <c r="N30" s="211">
        <f>+L30+M30</f>
        <v>3482947.31</v>
      </c>
    </row>
    <row r="31" spans="2:16" x14ac:dyDescent="0.2">
      <c r="B31" s="271" t="s">
        <v>541</v>
      </c>
      <c r="C31" s="272">
        <f t="shared" ref="C31:H31" si="2">C9+C20</f>
        <v>8585119.8800000008</v>
      </c>
      <c r="D31" s="272">
        <f t="shared" si="2"/>
        <v>8421835.7599999998</v>
      </c>
      <c r="E31" s="272">
        <f t="shared" si="2"/>
        <v>6513752.2599999998</v>
      </c>
      <c r="F31" s="272">
        <f t="shared" si="2"/>
        <v>7366152.9399999995</v>
      </c>
      <c r="G31" s="272">
        <f t="shared" si="2"/>
        <v>8221266.7100000009</v>
      </c>
      <c r="H31" s="272">
        <f t="shared" si="2"/>
        <v>8465712.1600000001</v>
      </c>
      <c r="K31" s="1">
        <v>2000</v>
      </c>
      <c r="L31" s="211">
        <v>101850.56</v>
      </c>
      <c r="M31" s="211">
        <v>0</v>
      </c>
      <c r="N31" s="211">
        <f>+L31+M31</f>
        <v>101850.56</v>
      </c>
    </row>
    <row r="32" spans="2:16" ht="13.5" thickBot="1" x14ac:dyDescent="0.25">
      <c r="B32" s="275"/>
      <c r="C32" s="276"/>
      <c r="D32" s="276"/>
      <c r="E32" s="276"/>
      <c r="F32" s="276"/>
      <c r="G32" s="276"/>
      <c r="H32" s="276"/>
      <c r="K32" s="1">
        <v>3000</v>
      </c>
      <c r="L32" s="211">
        <v>282084.15000000002</v>
      </c>
      <c r="M32" s="211">
        <v>1124.9000000000001</v>
      </c>
      <c r="N32" s="211">
        <f>+L32+M32</f>
        <v>283209.05000000005</v>
      </c>
    </row>
    <row r="33" spans="11:14" x14ac:dyDescent="0.2">
      <c r="K33" s="1">
        <v>4000</v>
      </c>
      <c r="L33" s="1">
        <v>0</v>
      </c>
      <c r="M33" s="211">
        <v>25947</v>
      </c>
      <c r="N33" s="211">
        <f>+L33+M33</f>
        <v>25947</v>
      </c>
    </row>
    <row r="34" spans="11:14" x14ac:dyDescent="0.2">
      <c r="L34" s="211">
        <f>+L30+L31+L32+L33</f>
        <v>3419210.18</v>
      </c>
      <c r="M34" s="211">
        <f>+M30+M31+M32+M33</f>
        <v>474743.74000000005</v>
      </c>
      <c r="N34" s="211">
        <f>+L34+M34</f>
        <v>3893953.9200000004</v>
      </c>
    </row>
    <row r="37" spans="11:14" x14ac:dyDescent="0.2">
      <c r="L37" s="1">
        <v>2016</v>
      </c>
    </row>
    <row r="38" spans="11:14" x14ac:dyDescent="0.2">
      <c r="L38" s="2" t="s">
        <v>531</v>
      </c>
      <c r="M38" s="2" t="s">
        <v>532</v>
      </c>
    </row>
    <row r="39" spans="11:14" x14ac:dyDescent="0.2">
      <c r="K39" s="1">
        <v>1000</v>
      </c>
      <c r="L39" s="211">
        <v>3574895.17</v>
      </c>
      <c r="M39" s="211">
        <v>233782.47</v>
      </c>
      <c r="N39" s="211">
        <f>+L39+M39</f>
        <v>3808677.64</v>
      </c>
    </row>
    <row r="40" spans="11:14" x14ac:dyDescent="0.2">
      <c r="K40" s="1">
        <v>2000</v>
      </c>
      <c r="L40" s="211">
        <v>139618.03</v>
      </c>
      <c r="M40" s="211">
        <v>0</v>
      </c>
      <c r="N40" s="211">
        <f>+L40+M40</f>
        <v>139618.03</v>
      </c>
    </row>
    <row r="41" spans="11:14" x14ac:dyDescent="0.2">
      <c r="K41" s="1">
        <v>3000</v>
      </c>
      <c r="L41" s="211">
        <v>394274.63</v>
      </c>
      <c r="M41" s="211">
        <v>3335.37</v>
      </c>
      <c r="N41" s="211">
        <f>+L41+M41</f>
        <v>397610</v>
      </c>
    </row>
    <row r="42" spans="11:14" x14ac:dyDescent="0.2">
      <c r="K42" s="1">
        <v>4000</v>
      </c>
      <c r="L42" s="1">
        <v>0</v>
      </c>
      <c r="M42" s="211">
        <v>81635.58</v>
      </c>
      <c r="N42" s="211">
        <f>+L42+M42</f>
        <v>81635.58</v>
      </c>
    </row>
    <row r="43" spans="11:14" x14ac:dyDescent="0.2">
      <c r="L43" s="211">
        <f>+L39+L40+L41+L42</f>
        <v>4108787.8299999996</v>
      </c>
      <c r="M43" s="211">
        <f>+M39+M40+M41+M42</f>
        <v>318753.42</v>
      </c>
      <c r="N43" s="211">
        <f>+L43+M43</f>
        <v>4427541.25</v>
      </c>
    </row>
    <row r="48" spans="11:14" x14ac:dyDescent="0.2">
      <c r="L48" s="1">
        <v>2015</v>
      </c>
    </row>
    <row r="49" spans="11:14" x14ac:dyDescent="0.2">
      <c r="L49" s="2" t="s">
        <v>531</v>
      </c>
      <c r="M49" s="2" t="s">
        <v>532</v>
      </c>
    </row>
    <row r="50" spans="11:14" x14ac:dyDescent="0.2">
      <c r="K50" s="1">
        <v>1000</v>
      </c>
      <c r="L50" s="211">
        <v>4938059.2699999996</v>
      </c>
      <c r="M50" s="211">
        <v>275258.90999999997</v>
      </c>
      <c r="N50" s="211">
        <f>+L50+M50</f>
        <v>5213318.18</v>
      </c>
    </row>
    <row r="51" spans="11:14" x14ac:dyDescent="0.2">
      <c r="K51" s="1">
        <v>2000</v>
      </c>
      <c r="L51" s="211">
        <v>228394.5</v>
      </c>
      <c r="M51" s="211">
        <v>0</v>
      </c>
      <c r="N51" s="211">
        <f>+L51+M51</f>
        <v>228394.5</v>
      </c>
    </row>
    <row r="52" spans="11:14" x14ac:dyDescent="0.2">
      <c r="K52" s="1">
        <v>3000</v>
      </c>
      <c r="L52" s="211">
        <v>363895.44</v>
      </c>
      <c r="M52" s="211">
        <v>41868.75</v>
      </c>
      <c r="N52" s="211">
        <f>+L52+M52</f>
        <v>405764.19</v>
      </c>
    </row>
    <row r="53" spans="11:14" x14ac:dyDescent="0.2">
      <c r="K53" s="1">
        <v>4000</v>
      </c>
      <c r="L53" s="1">
        <v>0</v>
      </c>
      <c r="M53" s="211">
        <v>71400.56</v>
      </c>
      <c r="N53" s="211">
        <f>+L53+M53</f>
        <v>71400.56</v>
      </c>
    </row>
    <row r="54" spans="11:14" x14ac:dyDescent="0.2">
      <c r="L54" s="211">
        <f>+L50+L51+L52+L53</f>
        <v>5530349.21</v>
      </c>
      <c r="M54" s="211">
        <f>+M50+M51+M52+M53</f>
        <v>388528.22</v>
      </c>
      <c r="N54" s="211">
        <f>+L54+M54</f>
        <v>5918877.4299999997</v>
      </c>
    </row>
    <row r="58" spans="11:14" x14ac:dyDescent="0.2">
      <c r="L58" s="1">
        <v>2014</v>
      </c>
    </row>
    <row r="59" spans="11:14" x14ac:dyDescent="0.2">
      <c r="L59" s="2" t="s">
        <v>531</v>
      </c>
      <c r="M59" s="2" t="s">
        <v>532</v>
      </c>
    </row>
    <row r="60" spans="11:14" x14ac:dyDescent="0.2">
      <c r="K60" s="1">
        <v>1000</v>
      </c>
      <c r="L60" s="211">
        <v>4007193.11</v>
      </c>
      <c r="M60" s="211">
        <v>0</v>
      </c>
      <c r="N60" s="211">
        <f t="shared" ref="N60:N65" si="3">+L60+M60</f>
        <v>4007193.11</v>
      </c>
    </row>
    <row r="61" spans="11:14" x14ac:dyDescent="0.2">
      <c r="K61" s="1">
        <v>2000</v>
      </c>
      <c r="L61" s="211">
        <v>265500.93</v>
      </c>
      <c r="M61" s="211">
        <v>0</v>
      </c>
      <c r="N61" s="211">
        <f t="shared" si="3"/>
        <v>265500.93</v>
      </c>
    </row>
    <row r="62" spans="11:14" x14ac:dyDescent="0.2">
      <c r="K62" s="1">
        <v>3000</v>
      </c>
      <c r="L62" s="211">
        <v>479575.92</v>
      </c>
      <c r="M62" s="211">
        <v>94724</v>
      </c>
      <c r="N62" s="211">
        <f t="shared" si="3"/>
        <v>574299.91999999993</v>
      </c>
    </row>
    <row r="63" spans="11:14" x14ac:dyDescent="0.2">
      <c r="K63" s="1">
        <v>4000</v>
      </c>
      <c r="L63" s="1">
        <v>1544</v>
      </c>
      <c r="M63" s="211">
        <v>0</v>
      </c>
      <c r="N63" s="211">
        <f t="shared" si="3"/>
        <v>1544</v>
      </c>
    </row>
    <row r="64" spans="11:14" x14ac:dyDescent="0.2">
      <c r="K64" s="1">
        <v>5000</v>
      </c>
      <c r="M64" s="1">
        <v>110768.4</v>
      </c>
      <c r="N64" s="1">
        <f t="shared" si="3"/>
        <v>110768.4</v>
      </c>
    </row>
    <row r="65" spans="11:14" x14ac:dyDescent="0.2">
      <c r="L65" s="211">
        <f>+L60+L61+L62+L63</f>
        <v>4753813.96</v>
      </c>
      <c r="M65" s="211">
        <f>+M60+M61+M62+M63+M64</f>
        <v>205492.4</v>
      </c>
      <c r="N65" s="211">
        <f t="shared" si="3"/>
        <v>4959306.3600000003</v>
      </c>
    </row>
    <row r="68" spans="11:14" x14ac:dyDescent="0.2">
      <c r="L68" s="1">
        <v>2013</v>
      </c>
    </row>
    <row r="69" spans="11:14" x14ac:dyDescent="0.2">
      <c r="L69" s="2" t="s">
        <v>531</v>
      </c>
      <c r="M69" s="2" t="s">
        <v>532</v>
      </c>
    </row>
    <row r="70" spans="11:14" x14ac:dyDescent="0.2">
      <c r="K70" s="1">
        <v>1000</v>
      </c>
      <c r="L70" s="211">
        <v>3685379.57</v>
      </c>
      <c r="M70" s="211">
        <v>0</v>
      </c>
      <c r="N70" s="211">
        <f>+L70+M70</f>
        <v>3685379.57</v>
      </c>
    </row>
    <row r="71" spans="11:14" x14ac:dyDescent="0.2">
      <c r="K71" s="1">
        <v>2000</v>
      </c>
      <c r="L71" s="211">
        <v>171479.91</v>
      </c>
      <c r="M71" s="211">
        <v>0</v>
      </c>
      <c r="N71" s="211">
        <f>+L71+M71</f>
        <v>171479.91</v>
      </c>
    </row>
    <row r="72" spans="11:14" x14ac:dyDescent="0.2">
      <c r="K72" s="1">
        <v>3000</v>
      </c>
      <c r="L72" s="211">
        <v>290512.05</v>
      </c>
      <c r="M72" s="211">
        <v>49881.23</v>
      </c>
      <c r="N72" s="211">
        <f>+L72+M72</f>
        <v>340393.27999999997</v>
      </c>
    </row>
    <row r="73" spans="11:14" x14ac:dyDescent="0.2">
      <c r="K73" s="1">
        <v>4000</v>
      </c>
      <c r="L73" s="1">
        <v>248339</v>
      </c>
      <c r="M73" s="211">
        <v>0</v>
      </c>
      <c r="N73" s="211">
        <f>+L73+M73</f>
        <v>248339</v>
      </c>
    </row>
    <row r="74" spans="11:14" x14ac:dyDescent="0.2">
      <c r="L74" s="211">
        <f>+L70+L71+L72+L73</f>
        <v>4395710.5299999993</v>
      </c>
      <c r="M74" s="211">
        <f>+M70+M71+M72+M73</f>
        <v>49881.23</v>
      </c>
      <c r="N74" s="211">
        <f>+L74+M74</f>
        <v>4445591.76</v>
      </c>
    </row>
    <row r="78" spans="11:14" x14ac:dyDescent="0.2">
      <c r="L78" s="1">
        <v>2012</v>
      </c>
    </row>
    <row r="79" spans="11:14" x14ac:dyDescent="0.2">
      <c r="L79" s="2" t="s">
        <v>531</v>
      </c>
      <c r="M79" s="2" t="s">
        <v>532</v>
      </c>
    </row>
    <row r="80" spans="11:14" x14ac:dyDescent="0.2">
      <c r="K80" s="1">
        <v>1000</v>
      </c>
      <c r="L80" s="211">
        <v>4181145.18</v>
      </c>
      <c r="M80" s="211">
        <v>0</v>
      </c>
      <c r="N80" s="211">
        <f>+L80+M80</f>
        <v>4181145.18</v>
      </c>
    </row>
    <row r="81" spans="11:14" x14ac:dyDescent="0.2">
      <c r="K81" s="1">
        <v>2000</v>
      </c>
      <c r="L81" s="211">
        <v>104642.51</v>
      </c>
      <c r="M81" s="211">
        <v>0</v>
      </c>
      <c r="N81" s="211">
        <f>+L81+M81</f>
        <v>104642.51</v>
      </c>
    </row>
    <row r="82" spans="11:14" x14ac:dyDescent="0.2">
      <c r="K82" s="1">
        <v>3000</v>
      </c>
      <c r="L82" s="211">
        <v>327608.09999999998</v>
      </c>
      <c r="M82" s="211">
        <v>25989.119999999999</v>
      </c>
      <c r="N82" s="211">
        <f>+L82+M82</f>
        <v>353597.22</v>
      </c>
    </row>
    <row r="83" spans="11:14" x14ac:dyDescent="0.2">
      <c r="K83" s="1">
        <v>4000</v>
      </c>
      <c r="L83" s="1">
        <v>0</v>
      </c>
      <c r="M83" s="211">
        <v>0</v>
      </c>
      <c r="N83" s="211">
        <f>+L83+M83</f>
        <v>0</v>
      </c>
    </row>
    <row r="84" spans="11:14" x14ac:dyDescent="0.2">
      <c r="L84" s="211">
        <f>+L80+L81+L82+L83</f>
        <v>4613395.79</v>
      </c>
      <c r="M84" s="211">
        <f>+M80+M81+M82+M83</f>
        <v>25989.119999999999</v>
      </c>
      <c r="N84" s="211">
        <f>+L84+M84</f>
        <v>4639384.91</v>
      </c>
    </row>
  </sheetData>
  <mergeCells count="11">
    <mergeCell ref="H6:H7"/>
    <mergeCell ref="B2:H2"/>
    <mergeCell ref="B3:H3"/>
    <mergeCell ref="B4:H4"/>
    <mergeCell ref="B5:H5"/>
    <mergeCell ref="B6:B8"/>
    <mergeCell ref="C6:C7"/>
    <mergeCell ref="D6:D7"/>
    <mergeCell ref="E6:E7"/>
    <mergeCell ref="F6:F7"/>
    <mergeCell ref="G6:G7"/>
  </mergeCells>
  <pageMargins left="0.31496062992125984" right="0.31496062992125984" top="0.35433070866141736" bottom="0.35433070866141736" header="0.31496062992125984" footer="0.31496062992125984"/>
  <pageSetup scale="5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B1:G82"/>
  <sheetViews>
    <sheetView tabSelected="1" zoomScaleNormal="100" workbookViewId="0">
      <pane ySplit="6" topLeftCell="A7" activePane="bottomLeft" state="frozen"/>
      <selection activeCell="E40" sqref="E40"/>
      <selection pane="bottomLeft" activeCell="B32" sqref="B32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256" width="11.42578125" style="1"/>
    <col min="257" max="257" width="1.28515625" style="1" customWidth="1"/>
    <col min="258" max="258" width="56.42578125" style="1" customWidth="1"/>
    <col min="259" max="259" width="14.7109375" style="1" customWidth="1"/>
    <col min="260" max="260" width="15" style="1" customWidth="1"/>
    <col min="261" max="261" width="59.42578125" style="1" customWidth="1"/>
    <col min="262" max="262" width="12.28515625" style="1" customWidth="1"/>
    <col min="263" max="263" width="15.140625" style="1" customWidth="1"/>
    <col min="264" max="512" width="11.42578125" style="1"/>
    <col min="513" max="513" width="1.28515625" style="1" customWidth="1"/>
    <col min="514" max="514" width="56.42578125" style="1" customWidth="1"/>
    <col min="515" max="515" width="14.7109375" style="1" customWidth="1"/>
    <col min="516" max="516" width="15" style="1" customWidth="1"/>
    <col min="517" max="517" width="59.42578125" style="1" customWidth="1"/>
    <col min="518" max="518" width="12.28515625" style="1" customWidth="1"/>
    <col min="519" max="519" width="15.140625" style="1" customWidth="1"/>
    <col min="520" max="768" width="11.42578125" style="1"/>
    <col min="769" max="769" width="1.28515625" style="1" customWidth="1"/>
    <col min="770" max="770" width="56.42578125" style="1" customWidth="1"/>
    <col min="771" max="771" width="14.7109375" style="1" customWidth="1"/>
    <col min="772" max="772" width="15" style="1" customWidth="1"/>
    <col min="773" max="773" width="59.42578125" style="1" customWidth="1"/>
    <col min="774" max="774" width="12.28515625" style="1" customWidth="1"/>
    <col min="775" max="775" width="15.140625" style="1" customWidth="1"/>
    <col min="776" max="1024" width="11.42578125" style="1"/>
    <col min="1025" max="1025" width="1.28515625" style="1" customWidth="1"/>
    <col min="1026" max="1026" width="56.42578125" style="1" customWidth="1"/>
    <col min="1027" max="1027" width="14.7109375" style="1" customWidth="1"/>
    <col min="1028" max="1028" width="15" style="1" customWidth="1"/>
    <col min="1029" max="1029" width="59.42578125" style="1" customWidth="1"/>
    <col min="1030" max="1030" width="12.28515625" style="1" customWidth="1"/>
    <col min="1031" max="1031" width="15.140625" style="1" customWidth="1"/>
    <col min="1032" max="1280" width="11.42578125" style="1"/>
    <col min="1281" max="1281" width="1.28515625" style="1" customWidth="1"/>
    <col min="1282" max="1282" width="56.42578125" style="1" customWidth="1"/>
    <col min="1283" max="1283" width="14.7109375" style="1" customWidth="1"/>
    <col min="1284" max="1284" width="15" style="1" customWidth="1"/>
    <col min="1285" max="1285" width="59.42578125" style="1" customWidth="1"/>
    <col min="1286" max="1286" width="12.28515625" style="1" customWidth="1"/>
    <col min="1287" max="1287" width="15.140625" style="1" customWidth="1"/>
    <col min="1288" max="1536" width="11.42578125" style="1"/>
    <col min="1537" max="1537" width="1.28515625" style="1" customWidth="1"/>
    <col min="1538" max="1538" width="56.42578125" style="1" customWidth="1"/>
    <col min="1539" max="1539" width="14.7109375" style="1" customWidth="1"/>
    <col min="1540" max="1540" width="15" style="1" customWidth="1"/>
    <col min="1541" max="1541" width="59.42578125" style="1" customWidth="1"/>
    <col min="1542" max="1542" width="12.28515625" style="1" customWidth="1"/>
    <col min="1543" max="1543" width="15.140625" style="1" customWidth="1"/>
    <col min="1544" max="1792" width="11.42578125" style="1"/>
    <col min="1793" max="1793" width="1.28515625" style="1" customWidth="1"/>
    <col min="1794" max="1794" width="56.42578125" style="1" customWidth="1"/>
    <col min="1795" max="1795" width="14.7109375" style="1" customWidth="1"/>
    <col min="1796" max="1796" width="15" style="1" customWidth="1"/>
    <col min="1797" max="1797" width="59.42578125" style="1" customWidth="1"/>
    <col min="1798" max="1798" width="12.28515625" style="1" customWidth="1"/>
    <col min="1799" max="1799" width="15.140625" style="1" customWidth="1"/>
    <col min="1800" max="2048" width="11.42578125" style="1"/>
    <col min="2049" max="2049" width="1.28515625" style="1" customWidth="1"/>
    <col min="2050" max="2050" width="56.42578125" style="1" customWidth="1"/>
    <col min="2051" max="2051" width="14.7109375" style="1" customWidth="1"/>
    <col min="2052" max="2052" width="15" style="1" customWidth="1"/>
    <col min="2053" max="2053" width="59.42578125" style="1" customWidth="1"/>
    <col min="2054" max="2054" width="12.28515625" style="1" customWidth="1"/>
    <col min="2055" max="2055" width="15.140625" style="1" customWidth="1"/>
    <col min="2056" max="2304" width="11.42578125" style="1"/>
    <col min="2305" max="2305" width="1.28515625" style="1" customWidth="1"/>
    <col min="2306" max="2306" width="56.42578125" style="1" customWidth="1"/>
    <col min="2307" max="2307" width="14.7109375" style="1" customWidth="1"/>
    <col min="2308" max="2308" width="15" style="1" customWidth="1"/>
    <col min="2309" max="2309" width="59.42578125" style="1" customWidth="1"/>
    <col min="2310" max="2310" width="12.28515625" style="1" customWidth="1"/>
    <col min="2311" max="2311" width="15.140625" style="1" customWidth="1"/>
    <col min="2312" max="2560" width="11.42578125" style="1"/>
    <col min="2561" max="2561" width="1.28515625" style="1" customWidth="1"/>
    <col min="2562" max="2562" width="56.42578125" style="1" customWidth="1"/>
    <col min="2563" max="2563" width="14.7109375" style="1" customWidth="1"/>
    <col min="2564" max="2564" width="15" style="1" customWidth="1"/>
    <col min="2565" max="2565" width="59.42578125" style="1" customWidth="1"/>
    <col min="2566" max="2566" width="12.28515625" style="1" customWidth="1"/>
    <col min="2567" max="2567" width="15.140625" style="1" customWidth="1"/>
    <col min="2568" max="2816" width="11.42578125" style="1"/>
    <col min="2817" max="2817" width="1.28515625" style="1" customWidth="1"/>
    <col min="2818" max="2818" width="56.42578125" style="1" customWidth="1"/>
    <col min="2819" max="2819" width="14.7109375" style="1" customWidth="1"/>
    <col min="2820" max="2820" width="15" style="1" customWidth="1"/>
    <col min="2821" max="2821" width="59.42578125" style="1" customWidth="1"/>
    <col min="2822" max="2822" width="12.28515625" style="1" customWidth="1"/>
    <col min="2823" max="2823" width="15.140625" style="1" customWidth="1"/>
    <col min="2824" max="3072" width="11.42578125" style="1"/>
    <col min="3073" max="3073" width="1.28515625" style="1" customWidth="1"/>
    <col min="3074" max="3074" width="56.42578125" style="1" customWidth="1"/>
    <col min="3075" max="3075" width="14.7109375" style="1" customWidth="1"/>
    <col min="3076" max="3076" width="15" style="1" customWidth="1"/>
    <col min="3077" max="3077" width="59.42578125" style="1" customWidth="1"/>
    <col min="3078" max="3078" width="12.28515625" style="1" customWidth="1"/>
    <col min="3079" max="3079" width="15.140625" style="1" customWidth="1"/>
    <col min="3080" max="3328" width="11.42578125" style="1"/>
    <col min="3329" max="3329" width="1.28515625" style="1" customWidth="1"/>
    <col min="3330" max="3330" width="56.42578125" style="1" customWidth="1"/>
    <col min="3331" max="3331" width="14.7109375" style="1" customWidth="1"/>
    <col min="3332" max="3332" width="15" style="1" customWidth="1"/>
    <col min="3333" max="3333" width="59.42578125" style="1" customWidth="1"/>
    <col min="3334" max="3334" width="12.28515625" style="1" customWidth="1"/>
    <col min="3335" max="3335" width="15.140625" style="1" customWidth="1"/>
    <col min="3336" max="3584" width="11.42578125" style="1"/>
    <col min="3585" max="3585" width="1.28515625" style="1" customWidth="1"/>
    <col min="3586" max="3586" width="56.42578125" style="1" customWidth="1"/>
    <col min="3587" max="3587" width="14.7109375" style="1" customWidth="1"/>
    <col min="3588" max="3588" width="15" style="1" customWidth="1"/>
    <col min="3589" max="3589" width="59.42578125" style="1" customWidth="1"/>
    <col min="3590" max="3590" width="12.28515625" style="1" customWidth="1"/>
    <col min="3591" max="3591" width="15.140625" style="1" customWidth="1"/>
    <col min="3592" max="3840" width="11.42578125" style="1"/>
    <col min="3841" max="3841" width="1.28515625" style="1" customWidth="1"/>
    <col min="3842" max="3842" width="56.42578125" style="1" customWidth="1"/>
    <col min="3843" max="3843" width="14.7109375" style="1" customWidth="1"/>
    <col min="3844" max="3844" width="15" style="1" customWidth="1"/>
    <col min="3845" max="3845" width="59.42578125" style="1" customWidth="1"/>
    <col min="3846" max="3846" width="12.28515625" style="1" customWidth="1"/>
    <col min="3847" max="3847" width="15.140625" style="1" customWidth="1"/>
    <col min="3848" max="4096" width="11.42578125" style="1"/>
    <col min="4097" max="4097" width="1.28515625" style="1" customWidth="1"/>
    <col min="4098" max="4098" width="56.42578125" style="1" customWidth="1"/>
    <col min="4099" max="4099" width="14.7109375" style="1" customWidth="1"/>
    <col min="4100" max="4100" width="15" style="1" customWidth="1"/>
    <col min="4101" max="4101" width="59.42578125" style="1" customWidth="1"/>
    <col min="4102" max="4102" width="12.28515625" style="1" customWidth="1"/>
    <col min="4103" max="4103" width="15.140625" style="1" customWidth="1"/>
    <col min="4104" max="4352" width="11.42578125" style="1"/>
    <col min="4353" max="4353" width="1.28515625" style="1" customWidth="1"/>
    <col min="4354" max="4354" width="56.42578125" style="1" customWidth="1"/>
    <col min="4355" max="4355" width="14.7109375" style="1" customWidth="1"/>
    <col min="4356" max="4356" width="15" style="1" customWidth="1"/>
    <col min="4357" max="4357" width="59.42578125" style="1" customWidth="1"/>
    <col min="4358" max="4358" width="12.28515625" style="1" customWidth="1"/>
    <col min="4359" max="4359" width="15.140625" style="1" customWidth="1"/>
    <col min="4360" max="4608" width="11.42578125" style="1"/>
    <col min="4609" max="4609" width="1.28515625" style="1" customWidth="1"/>
    <col min="4610" max="4610" width="56.42578125" style="1" customWidth="1"/>
    <col min="4611" max="4611" width="14.7109375" style="1" customWidth="1"/>
    <col min="4612" max="4612" width="15" style="1" customWidth="1"/>
    <col min="4613" max="4613" width="59.42578125" style="1" customWidth="1"/>
    <col min="4614" max="4614" width="12.28515625" style="1" customWidth="1"/>
    <col min="4615" max="4615" width="15.140625" style="1" customWidth="1"/>
    <col min="4616" max="4864" width="11.42578125" style="1"/>
    <col min="4865" max="4865" width="1.28515625" style="1" customWidth="1"/>
    <col min="4866" max="4866" width="56.42578125" style="1" customWidth="1"/>
    <col min="4867" max="4867" width="14.7109375" style="1" customWidth="1"/>
    <col min="4868" max="4868" width="15" style="1" customWidth="1"/>
    <col min="4869" max="4869" width="59.42578125" style="1" customWidth="1"/>
    <col min="4870" max="4870" width="12.28515625" style="1" customWidth="1"/>
    <col min="4871" max="4871" width="15.140625" style="1" customWidth="1"/>
    <col min="4872" max="5120" width="11.42578125" style="1"/>
    <col min="5121" max="5121" width="1.28515625" style="1" customWidth="1"/>
    <col min="5122" max="5122" width="56.42578125" style="1" customWidth="1"/>
    <col min="5123" max="5123" width="14.7109375" style="1" customWidth="1"/>
    <col min="5124" max="5124" width="15" style="1" customWidth="1"/>
    <col min="5125" max="5125" width="59.42578125" style="1" customWidth="1"/>
    <col min="5126" max="5126" width="12.28515625" style="1" customWidth="1"/>
    <col min="5127" max="5127" width="15.140625" style="1" customWidth="1"/>
    <col min="5128" max="5376" width="11.42578125" style="1"/>
    <col min="5377" max="5377" width="1.28515625" style="1" customWidth="1"/>
    <col min="5378" max="5378" width="56.42578125" style="1" customWidth="1"/>
    <col min="5379" max="5379" width="14.7109375" style="1" customWidth="1"/>
    <col min="5380" max="5380" width="15" style="1" customWidth="1"/>
    <col min="5381" max="5381" width="59.42578125" style="1" customWidth="1"/>
    <col min="5382" max="5382" width="12.28515625" style="1" customWidth="1"/>
    <col min="5383" max="5383" width="15.140625" style="1" customWidth="1"/>
    <col min="5384" max="5632" width="11.42578125" style="1"/>
    <col min="5633" max="5633" width="1.28515625" style="1" customWidth="1"/>
    <col min="5634" max="5634" width="56.42578125" style="1" customWidth="1"/>
    <col min="5635" max="5635" width="14.7109375" style="1" customWidth="1"/>
    <col min="5636" max="5636" width="15" style="1" customWidth="1"/>
    <col min="5637" max="5637" width="59.42578125" style="1" customWidth="1"/>
    <col min="5638" max="5638" width="12.28515625" style="1" customWidth="1"/>
    <col min="5639" max="5639" width="15.140625" style="1" customWidth="1"/>
    <col min="5640" max="5888" width="11.42578125" style="1"/>
    <col min="5889" max="5889" width="1.28515625" style="1" customWidth="1"/>
    <col min="5890" max="5890" width="56.42578125" style="1" customWidth="1"/>
    <col min="5891" max="5891" width="14.7109375" style="1" customWidth="1"/>
    <col min="5892" max="5892" width="15" style="1" customWidth="1"/>
    <col min="5893" max="5893" width="59.42578125" style="1" customWidth="1"/>
    <col min="5894" max="5894" width="12.28515625" style="1" customWidth="1"/>
    <col min="5895" max="5895" width="15.140625" style="1" customWidth="1"/>
    <col min="5896" max="6144" width="11.42578125" style="1"/>
    <col min="6145" max="6145" width="1.28515625" style="1" customWidth="1"/>
    <col min="6146" max="6146" width="56.42578125" style="1" customWidth="1"/>
    <col min="6147" max="6147" width="14.7109375" style="1" customWidth="1"/>
    <col min="6148" max="6148" width="15" style="1" customWidth="1"/>
    <col min="6149" max="6149" width="59.42578125" style="1" customWidth="1"/>
    <col min="6150" max="6150" width="12.28515625" style="1" customWidth="1"/>
    <col min="6151" max="6151" width="15.140625" style="1" customWidth="1"/>
    <col min="6152" max="6400" width="11.42578125" style="1"/>
    <col min="6401" max="6401" width="1.28515625" style="1" customWidth="1"/>
    <col min="6402" max="6402" width="56.42578125" style="1" customWidth="1"/>
    <col min="6403" max="6403" width="14.7109375" style="1" customWidth="1"/>
    <col min="6404" max="6404" width="15" style="1" customWidth="1"/>
    <col min="6405" max="6405" width="59.42578125" style="1" customWidth="1"/>
    <col min="6406" max="6406" width="12.28515625" style="1" customWidth="1"/>
    <col min="6407" max="6407" width="15.140625" style="1" customWidth="1"/>
    <col min="6408" max="6656" width="11.42578125" style="1"/>
    <col min="6657" max="6657" width="1.28515625" style="1" customWidth="1"/>
    <col min="6658" max="6658" width="56.42578125" style="1" customWidth="1"/>
    <col min="6659" max="6659" width="14.7109375" style="1" customWidth="1"/>
    <col min="6660" max="6660" width="15" style="1" customWidth="1"/>
    <col min="6661" max="6661" width="59.42578125" style="1" customWidth="1"/>
    <col min="6662" max="6662" width="12.28515625" style="1" customWidth="1"/>
    <col min="6663" max="6663" width="15.140625" style="1" customWidth="1"/>
    <col min="6664" max="6912" width="11.42578125" style="1"/>
    <col min="6913" max="6913" width="1.28515625" style="1" customWidth="1"/>
    <col min="6914" max="6914" width="56.42578125" style="1" customWidth="1"/>
    <col min="6915" max="6915" width="14.7109375" style="1" customWidth="1"/>
    <col min="6916" max="6916" width="15" style="1" customWidth="1"/>
    <col min="6917" max="6917" width="59.42578125" style="1" customWidth="1"/>
    <col min="6918" max="6918" width="12.28515625" style="1" customWidth="1"/>
    <col min="6919" max="6919" width="15.140625" style="1" customWidth="1"/>
    <col min="6920" max="7168" width="11.42578125" style="1"/>
    <col min="7169" max="7169" width="1.28515625" style="1" customWidth="1"/>
    <col min="7170" max="7170" width="56.42578125" style="1" customWidth="1"/>
    <col min="7171" max="7171" width="14.7109375" style="1" customWidth="1"/>
    <col min="7172" max="7172" width="15" style="1" customWidth="1"/>
    <col min="7173" max="7173" width="59.42578125" style="1" customWidth="1"/>
    <col min="7174" max="7174" width="12.28515625" style="1" customWidth="1"/>
    <col min="7175" max="7175" width="15.140625" style="1" customWidth="1"/>
    <col min="7176" max="7424" width="11.42578125" style="1"/>
    <col min="7425" max="7425" width="1.28515625" style="1" customWidth="1"/>
    <col min="7426" max="7426" width="56.42578125" style="1" customWidth="1"/>
    <col min="7427" max="7427" width="14.7109375" style="1" customWidth="1"/>
    <col min="7428" max="7428" width="15" style="1" customWidth="1"/>
    <col min="7429" max="7429" width="59.42578125" style="1" customWidth="1"/>
    <col min="7430" max="7430" width="12.28515625" style="1" customWidth="1"/>
    <col min="7431" max="7431" width="15.140625" style="1" customWidth="1"/>
    <col min="7432" max="7680" width="11.42578125" style="1"/>
    <col min="7681" max="7681" width="1.28515625" style="1" customWidth="1"/>
    <col min="7682" max="7682" width="56.42578125" style="1" customWidth="1"/>
    <col min="7683" max="7683" width="14.7109375" style="1" customWidth="1"/>
    <col min="7684" max="7684" width="15" style="1" customWidth="1"/>
    <col min="7685" max="7685" width="59.42578125" style="1" customWidth="1"/>
    <col min="7686" max="7686" width="12.28515625" style="1" customWidth="1"/>
    <col min="7687" max="7687" width="15.140625" style="1" customWidth="1"/>
    <col min="7688" max="7936" width="11.42578125" style="1"/>
    <col min="7937" max="7937" width="1.28515625" style="1" customWidth="1"/>
    <col min="7938" max="7938" width="56.42578125" style="1" customWidth="1"/>
    <col min="7939" max="7939" width="14.7109375" style="1" customWidth="1"/>
    <col min="7940" max="7940" width="15" style="1" customWidth="1"/>
    <col min="7941" max="7941" width="59.42578125" style="1" customWidth="1"/>
    <col min="7942" max="7942" width="12.28515625" style="1" customWidth="1"/>
    <col min="7943" max="7943" width="15.140625" style="1" customWidth="1"/>
    <col min="7944" max="8192" width="11.42578125" style="1"/>
    <col min="8193" max="8193" width="1.28515625" style="1" customWidth="1"/>
    <col min="8194" max="8194" width="56.42578125" style="1" customWidth="1"/>
    <col min="8195" max="8195" width="14.7109375" style="1" customWidth="1"/>
    <col min="8196" max="8196" width="15" style="1" customWidth="1"/>
    <col min="8197" max="8197" width="59.42578125" style="1" customWidth="1"/>
    <col min="8198" max="8198" width="12.28515625" style="1" customWidth="1"/>
    <col min="8199" max="8199" width="15.140625" style="1" customWidth="1"/>
    <col min="8200" max="8448" width="11.42578125" style="1"/>
    <col min="8449" max="8449" width="1.28515625" style="1" customWidth="1"/>
    <col min="8450" max="8450" width="56.42578125" style="1" customWidth="1"/>
    <col min="8451" max="8451" width="14.7109375" style="1" customWidth="1"/>
    <col min="8452" max="8452" width="15" style="1" customWidth="1"/>
    <col min="8453" max="8453" width="59.42578125" style="1" customWidth="1"/>
    <col min="8454" max="8454" width="12.28515625" style="1" customWidth="1"/>
    <col min="8455" max="8455" width="15.140625" style="1" customWidth="1"/>
    <col min="8456" max="8704" width="11.42578125" style="1"/>
    <col min="8705" max="8705" width="1.28515625" style="1" customWidth="1"/>
    <col min="8706" max="8706" width="56.42578125" style="1" customWidth="1"/>
    <col min="8707" max="8707" width="14.7109375" style="1" customWidth="1"/>
    <col min="8708" max="8708" width="15" style="1" customWidth="1"/>
    <col min="8709" max="8709" width="59.42578125" style="1" customWidth="1"/>
    <col min="8710" max="8710" width="12.28515625" style="1" customWidth="1"/>
    <col min="8711" max="8711" width="15.140625" style="1" customWidth="1"/>
    <col min="8712" max="8960" width="11.42578125" style="1"/>
    <col min="8961" max="8961" width="1.28515625" style="1" customWidth="1"/>
    <col min="8962" max="8962" width="56.42578125" style="1" customWidth="1"/>
    <col min="8963" max="8963" width="14.7109375" style="1" customWidth="1"/>
    <col min="8964" max="8964" width="15" style="1" customWidth="1"/>
    <col min="8965" max="8965" width="59.42578125" style="1" customWidth="1"/>
    <col min="8966" max="8966" width="12.28515625" style="1" customWidth="1"/>
    <col min="8967" max="8967" width="15.140625" style="1" customWidth="1"/>
    <col min="8968" max="9216" width="11.42578125" style="1"/>
    <col min="9217" max="9217" width="1.28515625" style="1" customWidth="1"/>
    <col min="9218" max="9218" width="56.42578125" style="1" customWidth="1"/>
    <col min="9219" max="9219" width="14.7109375" style="1" customWidth="1"/>
    <col min="9220" max="9220" width="15" style="1" customWidth="1"/>
    <col min="9221" max="9221" width="59.42578125" style="1" customWidth="1"/>
    <col min="9222" max="9222" width="12.28515625" style="1" customWidth="1"/>
    <col min="9223" max="9223" width="15.140625" style="1" customWidth="1"/>
    <col min="9224" max="9472" width="11.42578125" style="1"/>
    <col min="9473" max="9473" width="1.28515625" style="1" customWidth="1"/>
    <col min="9474" max="9474" width="56.42578125" style="1" customWidth="1"/>
    <col min="9475" max="9475" width="14.7109375" style="1" customWidth="1"/>
    <col min="9476" max="9476" width="15" style="1" customWidth="1"/>
    <col min="9477" max="9477" width="59.42578125" style="1" customWidth="1"/>
    <col min="9478" max="9478" width="12.28515625" style="1" customWidth="1"/>
    <col min="9479" max="9479" width="15.140625" style="1" customWidth="1"/>
    <col min="9480" max="9728" width="11.42578125" style="1"/>
    <col min="9729" max="9729" width="1.28515625" style="1" customWidth="1"/>
    <col min="9730" max="9730" width="56.42578125" style="1" customWidth="1"/>
    <col min="9731" max="9731" width="14.7109375" style="1" customWidth="1"/>
    <col min="9732" max="9732" width="15" style="1" customWidth="1"/>
    <col min="9733" max="9733" width="59.42578125" style="1" customWidth="1"/>
    <col min="9734" max="9734" width="12.28515625" style="1" customWidth="1"/>
    <col min="9735" max="9735" width="15.140625" style="1" customWidth="1"/>
    <col min="9736" max="9984" width="11.42578125" style="1"/>
    <col min="9985" max="9985" width="1.28515625" style="1" customWidth="1"/>
    <col min="9986" max="9986" width="56.42578125" style="1" customWidth="1"/>
    <col min="9987" max="9987" width="14.7109375" style="1" customWidth="1"/>
    <col min="9988" max="9988" width="15" style="1" customWidth="1"/>
    <col min="9989" max="9989" width="59.42578125" style="1" customWidth="1"/>
    <col min="9990" max="9990" width="12.28515625" style="1" customWidth="1"/>
    <col min="9991" max="9991" width="15.140625" style="1" customWidth="1"/>
    <col min="9992" max="10240" width="11.42578125" style="1"/>
    <col min="10241" max="10241" width="1.28515625" style="1" customWidth="1"/>
    <col min="10242" max="10242" width="56.42578125" style="1" customWidth="1"/>
    <col min="10243" max="10243" width="14.7109375" style="1" customWidth="1"/>
    <col min="10244" max="10244" width="15" style="1" customWidth="1"/>
    <col min="10245" max="10245" width="59.42578125" style="1" customWidth="1"/>
    <col min="10246" max="10246" width="12.28515625" style="1" customWidth="1"/>
    <col min="10247" max="10247" width="15.140625" style="1" customWidth="1"/>
    <col min="10248" max="10496" width="11.42578125" style="1"/>
    <col min="10497" max="10497" width="1.28515625" style="1" customWidth="1"/>
    <col min="10498" max="10498" width="56.42578125" style="1" customWidth="1"/>
    <col min="10499" max="10499" width="14.7109375" style="1" customWidth="1"/>
    <col min="10500" max="10500" width="15" style="1" customWidth="1"/>
    <col min="10501" max="10501" width="59.42578125" style="1" customWidth="1"/>
    <col min="10502" max="10502" width="12.28515625" style="1" customWidth="1"/>
    <col min="10503" max="10503" width="15.140625" style="1" customWidth="1"/>
    <col min="10504" max="10752" width="11.42578125" style="1"/>
    <col min="10753" max="10753" width="1.28515625" style="1" customWidth="1"/>
    <col min="10754" max="10754" width="56.42578125" style="1" customWidth="1"/>
    <col min="10755" max="10755" width="14.7109375" style="1" customWidth="1"/>
    <col min="10756" max="10756" width="15" style="1" customWidth="1"/>
    <col min="10757" max="10757" width="59.42578125" style="1" customWidth="1"/>
    <col min="10758" max="10758" width="12.28515625" style="1" customWidth="1"/>
    <col min="10759" max="10759" width="15.140625" style="1" customWidth="1"/>
    <col min="10760" max="11008" width="11.42578125" style="1"/>
    <col min="11009" max="11009" width="1.28515625" style="1" customWidth="1"/>
    <col min="11010" max="11010" width="56.42578125" style="1" customWidth="1"/>
    <col min="11011" max="11011" width="14.7109375" style="1" customWidth="1"/>
    <col min="11012" max="11012" width="15" style="1" customWidth="1"/>
    <col min="11013" max="11013" width="59.42578125" style="1" customWidth="1"/>
    <col min="11014" max="11014" width="12.28515625" style="1" customWidth="1"/>
    <col min="11015" max="11015" width="15.140625" style="1" customWidth="1"/>
    <col min="11016" max="11264" width="11.42578125" style="1"/>
    <col min="11265" max="11265" width="1.28515625" style="1" customWidth="1"/>
    <col min="11266" max="11266" width="56.42578125" style="1" customWidth="1"/>
    <col min="11267" max="11267" width="14.7109375" style="1" customWidth="1"/>
    <col min="11268" max="11268" width="15" style="1" customWidth="1"/>
    <col min="11269" max="11269" width="59.42578125" style="1" customWidth="1"/>
    <col min="11270" max="11270" width="12.28515625" style="1" customWidth="1"/>
    <col min="11271" max="11271" width="15.140625" style="1" customWidth="1"/>
    <col min="11272" max="11520" width="11.42578125" style="1"/>
    <col min="11521" max="11521" width="1.28515625" style="1" customWidth="1"/>
    <col min="11522" max="11522" width="56.42578125" style="1" customWidth="1"/>
    <col min="11523" max="11523" width="14.7109375" style="1" customWidth="1"/>
    <col min="11524" max="11524" width="15" style="1" customWidth="1"/>
    <col min="11525" max="11525" width="59.42578125" style="1" customWidth="1"/>
    <col min="11526" max="11526" width="12.28515625" style="1" customWidth="1"/>
    <col min="11527" max="11527" width="15.140625" style="1" customWidth="1"/>
    <col min="11528" max="11776" width="11.42578125" style="1"/>
    <col min="11777" max="11777" width="1.28515625" style="1" customWidth="1"/>
    <col min="11778" max="11778" width="56.42578125" style="1" customWidth="1"/>
    <col min="11779" max="11779" width="14.7109375" style="1" customWidth="1"/>
    <col min="11780" max="11780" width="15" style="1" customWidth="1"/>
    <col min="11781" max="11781" width="59.42578125" style="1" customWidth="1"/>
    <col min="11782" max="11782" width="12.28515625" style="1" customWidth="1"/>
    <col min="11783" max="11783" width="15.140625" style="1" customWidth="1"/>
    <col min="11784" max="12032" width="11.42578125" style="1"/>
    <col min="12033" max="12033" width="1.28515625" style="1" customWidth="1"/>
    <col min="12034" max="12034" width="56.42578125" style="1" customWidth="1"/>
    <col min="12035" max="12035" width="14.7109375" style="1" customWidth="1"/>
    <col min="12036" max="12036" width="15" style="1" customWidth="1"/>
    <col min="12037" max="12037" width="59.42578125" style="1" customWidth="1"/>
    <col min="12038" max="12038" width="12.28515625" style="1" customWidth="1"/>
    <col min="12039" max="12039" width="15.140625" style="1" customWidth="1"/>
    <col min="12040" max="12288" width="11.42578125" style="1"/>
    <col min="12289" max="12289" width="1.28515625" style="1" customWidth="1"/>
    <col min="12290" max="12290" width="56.42578125" style="1" customWidth="1"/>
    <col min="12291" max="12291" width="14.7109375" style="1" customWidth="1"/>
    <col min="12292" max="12292" width="15" style="1" customWidth="1"/>
    <col min="12293" max="12293" width="59.42578125" style="1" customWidth="1"/>
    <col min="12294" max="12294" width="12.28515625" style="1" customWidth="1"/>
    <col min="12295" max="12295" width="15.140625" style="1" customWidth="1"/>
    <col min="12296" max="12544" width="11.42578125" style="1"/>
    <col min="12545" max="12545" width="1.28515625" style="1" customWidth="1"/>
    <col min="12546" max="12546" width="56.42578125" style="1" customWidth="1"/>
    <col min="12547" max="12547" width="14.7109375" style="1" customWidth="1"/>
    <col min="12548" max="12548" width="15" style="1" customWidth="1"/>
    <col min="12549" max="12549" width="59.42578125" style="1" customWidth="1"/>
    <col min="12550" max="12550" width="12.28515625" style="1" customWidth="1"/>
    <col min="12551" max="12551" width="15.140625" style="1" customWidth="1"/>
    <col min="12552" max="12800" width="11.42578125" style="1"/>
    <col min="12801" max="12801" width="1.28515625" style="1" customWidth="1"/>
    <col min="12802" max="12802" width="56.42578125" style="1" customWidth="1"/>
    <col min="12803" max="12803" width="14.7109375" style="1" customWidth="1"/>
    <col min="12804" max="12804" width="15" style="1" customWidth="1"/>
    <col min="12805" max="12805" width="59.42578125" style="1" customWidth="1"/>
    <col min="12806" max="12806" width="12.28515625" style="1" customWidth="1"/>
    <col min="12807" max="12807" width="15.140625" style="1" customWidth="1"/>
    <col min="12808" max="13056" width="11.42578125" style="1"/>
    <col min="13057" max="13057" width="1.28515625" style="1" customWidth="1"/>
    <col min="13058" max="13058" width="56.42578125" style="1" customWidth="1"/>
    <col min="13059" max="13059" width="14.7109375" style="1" customWidth="1"/>
    <col min="13060" max="13060" width="15" style="1" customWidth="1"/>
    <col min="13061" max="13061" width="59.42578125" style="1" customWidth="1"/>
    <col min="13062" max="13062" width="12.28515625" style="1" customWidth="1"/>
    <col min="13063" max="13063" width="15.140625" style="1" customWidth="1"/>
    <col min="13064" max="13312" width="11.42578125" style="1"/>
    <col min="13313" max="13313" width="1.28515625" style="1" customWidth="1"/>
    <col min="13314" max="13314" width="56.42578125" style="1" customWidth="1"/>
    <col min="13315" max="13315" width="14.7109375" style="1" customWidth="1"/>
    <col min="13316" max="13316" width="15" style="1" customWidth="1"/>
    <col min="13317" max="13317" width="59.42578125" style="1" customWidth="1"/>
    <col min="13318" max="13318" width="12.28515625" style="1" customWidth="1"/>
    <col min="13319" max="13319" width="15.140625" style="1" customWidth="1"/>
    <col min="13320" max="13568" width="11.42578125" style="1"/>
    <col min="13569" max="13569" width="1.28515625" style="1" customWidth="1"/>
    <col min="13570" max="13570" width="56.42578125" style="1" customWidth="1"/>
    <col min="13571" max="13571" width="14.7109375" style="1" customWidth="1"/>
    <col min="13572" max="13572" width="15" style="1" customWidth="1"/>
    <col min="13573" max="13573" width="59.42578125" style="1" customWidth="1"/>
    <col min="13574" max="13574" width="12.28515625" style="1" customWidth="1"/>
    <col min="13575" max="13575" width="15.140625" style="1" customWidth="1"/>
    <col min="13576" max="13824" width="11.42578125" style="1"/>
    <col min="13825" max="13825" width="1.28515625" style="1" customWidth="1"/>
    <col min="13826" max="13826" width="56.42578125" style="1" customWidth="1"/>
    <col min="13827" max="13827" width="14.7109375" style="1" customWidth="1"/>
    <col min="13828" max="13828" width="15" style="1" customWidth="1"/>
    <col min="13829" max="13829" width="59.42578125" style="1" customWidth="1"/>
    <col min="13830" max="13830" width="12.28515625" style="1" customWidth="1"/>
    <col min="13831" max="13831" width="15.140625" style="1" customWidth="1"/>
    <col min="13832" max="14080" width="11.42578125" style="1"/>
    <col min="14081" max="14081" width="1.28515625" style="1" customWidth="1"/>
    <col min="14082" max="14082" width="56.42578125" style="1" customWidth="1"/>
    <col min="14083" max="14083" width="14.7109375" style="1" customWidth="1"/>
    <col min="14084" max="14084" width="15" style="1" customWidth="1"/>
    <col min="14085" max="14085" width="59.42578125" style="1" customWidth="1"/>
    <col min="14086" max="14086" width="12.28515625" style="1" customWidth="1"/>
    <col min="14087" max="14087" width="15.140625" style="1" customWidth="1"/>
    <col min="14088" max="14336" width="11.42578125" style="1"/>
    <col min="14337" max="14337" width="1.28515625" style="1" customWidth="1"/>
    <col min="14338" max="14338" width="56.42578125" style="1" customWidth="1"/>
    <col min="14339" max="14339" width="14.7109375" style="1" customWidth="1"/>
    <col min="14340" max="14340" width="15" style="1" customWidth="1"/>
    <col min="14341" max="14341" width="59.42578125" style="1" customWidth="1"/>
    <col min="14342" max="14342" width="12.28515625" style="1" customWidth="1"/>
    <col min="14343" max="14343" width="15.140625" style="1" customWidth="1"/>
    <col min="14344" max="14592" width="11.42578125" style="1"/>
    <col min="14593" max="14593" width="1.28515625" style="1" customWidth="1"/>
    <col min="14594" max="14594" width="56.42578125" style="1" customWidth="1"/>
    <col min="14595" max="14595" width="14.7109375" style="1" customWidth="1"/>
    <col min="14596" max="14596" width="15" style="1" customWidth="1"/>
    <col min="14597" max="14597" width="59.42578125" style="1" customWidth="1"/>
    <col min="14598" max="14598" width="12.28515625" style="1" customWidth="1"/>
    <col min="14599" max="14599" width="15.140625" style="1" customWidth="1"/>
    <col min="14600" max="14848" width="11.42578125" style="1"/>
    <col min="14849" max="14849" width="1.28515625" style="1" customWidth="1"/>
    <col min="14850" max="14850" width="56.42578125" style="1" customWidth="1"/>
    <col min="14851" max="14851" width="14.7109375" style="1" customWidth="1"/>
    <col min="14852" max="14852" width="15" style="1" customWidth="1"/>
    <col min="14853" max="14853" width="59.42578125" style="1" customWidth="1"/>
    <col min="14854" max="14854" width="12.28515625" style="1" customWidth="1"/>
    <col min="14855" max="14855" width="15.140625" style="1" customWidth="1"/>
    <col min="14856" max="15104" width="11.42578125" style="1"/>
    <col min="15105" max="15105" width="1.28515625" style="1" customWidth="1"/>
    <col min="15106" max="15106" width="56.42578125" style="1" customWidth="1"/>
    <col min="15107" max="15107" width="14.7109375" style="1" customWidth="1"/>
    <col min="15108" max="15108" width="15" style="1" customWidth="1"/>
    <col min="15109" max="15109" width="59.42578125" style="1" customWidth="1"/>
    <col min="15110" max="15110" width="12.28515625" style="1" customWidth="1"/>
    <col min="15111" max="15111" width="15.140625" style="1" customWidth="1"/>
    <col min="15112" max="15360" width="11.42578125" style="1"/>
    <col min="15361" max="15361" width="1.28515625" style="1" customWidth="1"/>
    <col min="15362" max="15362" width="56.42578125" style="1" customWidth="1"/>
    <col min="15363" max="15363" width="14.7109375" style="1" customWidth="1"/>
    <col min="15364" max="15364" width="15" style="1" customWidth="1"/>
    <col min="15365" max="15365" width="59.42578125" style="1" customWidth="1"/>
    <col min="15366" max="15366" width="12.28515625" style="1" customWidth="1"/>
    <col min="15367" max="15367" width="15.140625" style="1" customWidth="1"/>
    <col min="15368" max="15616" width="11.42578125" style="1"/>
    <col min="15617" max="15617" width="1.28515625" style="1" customWidth="1"/>
    <col min="15618" max="15618" width="56.42578125" style="1" customWidth="1"/>
    <col min="15619" max="15619" width="14.7109375" style="1" customWidth="1"/>
    <col min="15620" max="15620" width="15" style="1" customWidth="1"/>
    <col min="15621" max="15621" width="59.42578125" style="1" customWidth="1"/>
    <col min="15622" max="15622" width="12.28515625" style="1" customWidth="1"/>
    <col min="15623" max="15623" width="15.140625" style="1" customWidth="1"/>
    <col min="15624" max="15872" width="11.42578125" style="1"/>
    <col min="15873" max="15873" width="1.28515625" style="1" customWidth="1"/>
    <col min="15874" max="15874" width="56.42578125" style="1" customWidth="1"/>
    <col min="15875" max="15875" width="14.7109375" style="1" customWidth="1"/>
    <col min="15876" max="15876" width="15" style="1" customWidth="1"/>
    <col min="15877" max="15877" width="59.42578125" style="1" customWidth="1"/>
    <col min="15878" max="15878" width="12.28515625" style="1" customWidth="1"/>
    <col min="15879" max="15879" width="15.140625" style="1" customWidth="1"/>
    <col min="15880" max="16128" width="11.42578125" style="1"/>
    <col min="16129" max="16129" width="1.28515625" style="1" customWidth="1"/>
    <col min="16130" max="16130" width="56.42578125" style="1" customWidth="1"/>
    <col min="16131" max="16131" width="14.7109375" style="1" customWidth="1"/>
    <col min="16132" max="16132" width="15" style="1" customWidth="1"/>
    <col min="16133" max="16133" width="59.42578125" style="1" customWidth="1"/>
    <col min="16134" max="16134" width="12.28515625" style="1" customWidth="1"/>
    <col min="16135" max="16135" width="15.140625" style="1" customWidth="1"/>
    <col min="16136" max="16384" width="11.42578125" style="1"/>
  </cols>
  <sheetData>
    <row r="1" spans="2:7" ht="13.5" thickBot="1" x14ac:dyDescent="0.25"/>
    <row r="2" spans="2:7" x14ac:dyDescent="0.2">
      <c r="B2" s="3" t="s">
        <v>0</v>
      </c>
      <c r="C2" s="4"/>
      <c r="D2" s="4"/>
      <c r="E2" s="4"/>
      <c r="F2" s="4"/>
      <c r="G2" s="5"/>
    </row>
    <row r="3" spans="2:7" x14ac:dyDescent="0.2">
      <c r="B3" s="6" t="s">
        <v>1</v>
      </c>
      <c r="C3" s="7"/>
      <c r="D3" s="7"/>
      <c r="E3" s="7"/>
      <c r="F3" s="7"/>
      <c r="G3" s="8"/>
    </row>
    <row r="4" spans="2:7" x14ac:dyDescent="0.2">
      <c r="B4" s="6" t="s">
        <v>2</v>
      </c>
      <c r="C4" s="7"/>
      <c r="D4" s="7"/>
      <c r="E4" s="7"/>
      <c r="F4" s="7"/>
      <c r="G4" s="8"/>
    </row>
    <row r="5" spans="2:7" ht="13.5" thickBot="1" x14ac:dyDescent="0.25">
      <c r="B5" s="9" t="s">
        <v>3</v>
      </c>
      <c r="C5" s="10"/>
      <c r="D5" s="10"/>
      <c r="E5" s="10"/>
      <c r="F5" s="10"/>
      <c r="G5" s="11"/>
    </row>
    <row r="6" spans="2:7" ht="26.25" thickBot="1" x14ac:dyDescent="0.25">
      <c r="B6" s="12" t="s">
        <v>4</v>
      </c>
      <c r="C6" s="13" t="s">
        <v>5</v>
      </c>
      <c r="D6" s="13" t="s">
        <v>6</v>
      </c>
      <c r="E6" s="14" t="s">
        <v>4</v>
      </c>
      <c r="F6" s="13" t="s">
        <v>5</v>
      </c>
      <c r="G6" s="13" t="s">
        <v>6</v>
      </c>
    </row>
    <row r="7" spans="2:7" x14ac:dyDescent="0.2">
      <c r="B7" s="15" t="s">
        <v>7</v>
      </c>
      <c r="C7" s="16"/>
      <c r="D7" s="16"/>
      <c r="E7" s="17" t="s">
        <v>8</v>
      </c>
      <c r="F7" s="16"/>
      <c r="G7" s="16"/>
    </row>
    <row r="8" spans="2:7" x14ac:dyDescent="0.2">
      <c r="B8" s="15" t="s">
        <v>9</v>
      </c>
      <c r="C8" s="18"/>
      <c r="D8" s="18"/>
      <c r="E8" s="17" t="s">
        <v>10</v>
      </c>
      <c r="F8" s="18"/>
      <c r="G8" s="18"/>
    </row>
    <row r="9" spans="2:7" x14ac:dyDescent="0.2">
      <c r="B9" s="19" t="s">
        <v>11</v>
      </c>
      <c r="C9" s="18">
        <f>SUM(C10:C16)</f>
        <v>3609683.77</v>
      </c>
      <c r="D9" s="18">
        <f>SUM(D10:D16)</f>
        <v>1719253.27</v>
      </c>
      <c r="E9" s="20" t="s">
        <v>12</v>
      </c>
      <c r="F9" s="18">
        <f>SUM(F10:F18)</f>
        <v>1417890.3599999999</v>
      </c>
      <c r="G9" s="18">
        <f>SUM(G10:G18)</f>
        <v>744028.51</v>
      </c>
    </row>
    <row r="10" spans="2:7" x14ac:dyDescent="0.2">
      <c r="B10" s="21" t="s">
        <v>13</v>
      </c>
      <c r="C10" s="18">
        <v>0</v>
      </c>
      <c r="D10" s="18">
        <v>0</v>
      </c>
      <c r="E10" s="22" t="s">
        <v>14</v>
      </c>
      <c r="F10" s="18">
        <v>406221.42</v>
      </c>
      <c r="G10" s="18">
        <v>71995.75</v>
      </c>
    </row>
    <row r="11" spans="2:7" x14ac:dyDescent="0.2">
      <c r="B11" s="21" t="s">
        <v>15</v>
      </c>
      <c r="C11" s="18">
        <v>3609683.77</v>
      </c>
      <c r="D11" s="18">
        <v>1719253.27</v>
      </c>
      <c r="E11" s="22" t="s">
        <v>16</v>
      </c>
      <c r="F11" s="18">
        <v>0</v>
      </c>
      <c r="G11" s="18">
        <v>0</v>
      </c>
    </row>
    <row r="12" spans="2:7" x14ac:dyDescent="0.2">
      <c r="B12" s="21" t="s">
        <v>17</v>
      </c>
      <c r="C12" s="18">
        <v>0</v>
      </c>
      <c r="D12" s="18">
        <v>0</v>
      </c>
      <c r="E12" s="22" t="s">
        <v>18</v>
      </c>
      <c r="F12" s="18">
        <v>0</v>
      </c>
      <c r="G12" s="18">
        <v>0</v>
      </c>
    </row>
    <row r="13" spans="2:7" x14ac:dyDescent="0.2">
      <c r="B13" s="21" t="s">
        <v>19</v>
      </c>
      <c r="C13" s="18">
        <v>0</v>
      </c>
      <c r="D13" s="18">
        <v>0</v>
      </c>
      <c r="E13" s="22" t="s">
        <v>20</v>
      </c>
      <c r="F13" s="18">
        <v>0</v>
      </c>
      <c r="G13" s="18">
        <v>0</v>
      </c>
    </row>
    <row r="14" spans="2:7" x14ac:dyDescent="0.2">
      <c r="B14" s="21" t="s">
        <v>21</v>
      </c>
      <c r="C14" s="18">
        <v>0</v>
      </c>
      <c r="D14" s="18">
        <v>0</v>
      </c>
      <c r="E14" s="22" t="s">
        <v>22</v>
      </c>
      <c r="F14" s="18">
        <v>0</v>
      </c>
      <c r="G14" s="18">
        <v>0</v>
      </c>
    </row>
    <row r="15" spans="2:7" ht="25.5" x14ac:dyDescent="0.2">
      <c r="B15" s="21" t="s">
        <v>23</v>
      </c>
      <c r="C15" s="18">
        <v>0</v>
      </c>
      <c r="D15" s="18">
        <v>0</v>
      </c>
      <c r="E15" s="22" t="s">
        <v>24</v>
      </c>
      <c r="F15" s="18">
        <v>0</v>
      </c>
      <c r="G15" s="18">
        <v>0</v>
      </c>
    </row>
    <row r="16" spans="2:7" x14ac:dyDescent="0.2">
      <c r="B16" s="21" t="s">
        <v>25</v>
      </c>
      <c r="C16" s="18">
        <v>0</v>
      </c>
      <c r="D16" s="18">
        <v>0</v>
      </c>
      <c r="E16" s="22" t="s">
        <v>26</v>
      </c>
      <c r="F16" s="18">
        <v>1011668.94</v>
      </c>
      <c r="G16" s="18">
        <v>672032.76</v>
      </c>
    </row>
    <row r="17" spans="2:7" x14ac:dyDescent="0.2">
      <c r="B17" s="19" t="s">
        <v>27</v>
      </c>
      <c r="C17" s="18">
        <f>SUM(C18:C24)</f>
        <v>1390.2</v>
      </c>
      <c r="D17" s="18">
        <f>SUM(D18:D24)</f>
        <v>1176637.03</v>
      </c>
      <c r="E17" s="22" t="s">
        <v>28</v>
      </c>
      <c r="F17" s="18">
        <v>0</v>
      </c>
      <c r="G17" s="18">
        <v>0</v>
      </c>
    </row>
    <row r="18" spans="2:7" x14ac:dyDescent="0.2">
      <c r="B18" s="21" t="s">
        <v>29</v>
      </c>
      <c r="C18" s="18">
        <v>0</v>
      </c>
      <c r="D18" s="18">
        <v>1002497.6</v>
      </c>
      <c r="E18" s="22" t="s">
        <v>30</v>
      </c>
      <c r="F18" s="18">
        <v>0</v>
      </c>
      <c r="G18" s="18">
        <v>0</v>
      </c>
    </row>
    <row r="19" spans="2:7" x14ac:dyDescent="0.2">
      <c r="B19" s="21" t="s">
        <v>31</v>
      </c>
      <c r="C19" s="18">
        <v>0</v>
      </c>
      <c r="D19" s="18">
        <v>0</v>
      </c>
      <c r="E19" s="20" t="s">
        <v>32</v>
      </c>
      <c r="F19" s="18">
        <f>SUM(F20:F22)</f>
        <v>0</v>
      </c>
      <c r="G19" s="18">
        <f>SUM(G20:G22)</f>
        <v>0</v>
      </c>
    </row>
    <row r="20" spans="2:7" x14ac:dyDescent="0.2">
      <c r="B20" s="21" t="s">
        <v>33</v>
      </c>
      <c r="C20" s="18">
        <v>0</v>
      </c>
      <c r="D20" s="18">
        <v>173188.73</v>
      </c>
      <c r="E20" s="22" t="s">
        <v>34</v>
      </c>
      <c r="F20" s="18">
        <v>0</v>
      </c>
      <c r="G20" s="18">
        <v>0</v>
      </c>
    </row>
    <row r="21" spans="2:7" x14ac:dyDescent="0.2">
      <c r="B21" s="21" t="s">
        <v>35</v>
      </c>
      <c r="C21" s="18">
        <v>0</v>
      </c>
      <c r="D21" s="18">
        <v>0</v>
      </c>
      <c r="E21" s="23" t="s">
        <v>36</v>
      </c>
      <c r="F21" s="18">
        <v>0</v>
      </c>
      <c r="G21" s="18">
        <v>0</v>
      </c>
    </row>
    <row r="22" spans="2:7" x14ac:dyDescent="0.2">
      <c r="B22" s="21" t="s">
        <v>37</v>
      </c>
      <c r="C22" s="18">
        <v>1390.2</v>
      </c>
      <c r="D22" s="18">
        <v>950.7</v>
      </c>
      <c r="E22" s="22" t="s">
        <v>38</v>
      </c>
      <c r="F22" s="18">
        <v>0</v>
      </c>
      <c r="G22" s="18">
        <v>0</v>
      </c>
    </row>
    <row r="23" spans="2:7" x14ac:dyDescent="0.2">
      <c r="B23" s="21" t="s">
        <v>39</v>
      </c>
      <c r="C23" s="18">
        <v>0</v>
      </c>
      <c r="D23" s="18">
        <v>0</v>
      </c>
      <c r="E23" s="20" t="s">
        <v>40</v>
      </c>
      <c r="F23" s="18">
        <f>SUM(F24:F25)</f>
        <v>0</v>
      </c>
      <c r="G23" s="18">
        <f>SUM(G24:G25)</f>
        <v>0</v>
      </c>
    </row>
    <row r="24" spans="2:7" x14ac:dyDescent="0.2">
      <c r="B24" s="21" t="s">
        <v>41</v>
      </c>
      <c r="C24" s="18">
        <v>0</v>
      </c>
      <c r="D24" s="18">
        <v>0</v>
      </c>
      <c r="E24" s="22" t="s">
        <v>42</v>
      </c>
      <c r="F24" s="18">
        <v>0</v>
      </c>
      <c r="G24" s="18">
        <v>0</v>
      </c>
    </row>
    <row r="25" spans="2:7" x14ac:dyDescent="0.2">
      <c r="B25" s="19" t="s">
        <v>43</v>
      </c>
      <c r="C25" s="18">
        <f>SUM(C26:C30)</f>
        <v>0</v>
      </c>
      <c r="D25" s="18">
        <f>SUM(D26:D30)</f>
        <v>0</v>
      </c>
      <c r="E25" s="22" t="s">
        <v>44</v>
      </c>
      <c r="F25" s="18">
        <v>0</v>
      </c>
      <c r="G25" s="18">
        <v>0</v>
      </c>
    </row>
    <row r="26" spans="2:7" ht="25.5" x14ac:dyDescent="0.2">
      <c r="B26" s="21" t="s">
        <v>45</v>
      </c>
      <c r="C26" s="18">
        <v>0</v>
      </c>
      <c r="D26" s="18">
        <v>0</v>
      </c>
      <c r="E26" s="20" t="s">
        <v>46</v>
      </c>
      <c r="F26" s="18">
        <v>0</v>
      </c>
      <c r="G26" s="18">
        <v>0</v>
      </c>
    </row>
    <row r="27" spans="2:7" ht="25.5" x14ac:dyDescent="0.2">
      <c r="B27" s="21" t="s">
        <v>47</v>
      </c>
      <c r="C27" s="18">
        <v>0</v>
      </c>
      <c r="D27" s="18">
        <v>0</v>
      </c>
      <c r="E27" s="20" t="s">
        <v>48</v>
      </c>
      <c r="F27" s="18">
        <f>SUM(F28:F30)</f>
        <v>0</v>
      </c>
      <c r="G27" s="18">
        <f>SUM(G28:G30)</f>
        <v>0</v>
      </c>
    </row>
    <row r="28" spans="2:7" ht="25.5" x14ac:dyDescent="0.2">
      <c r="B28" s="21" t="s">
        <v>49</v>
      </c>
      <c r="C28" s="18">
        <v>0</v>
      </c>
      <c r="D28" s="18">
        <v>0</v>
      </c>
      <c r="E28" s="22" t="s">
        <v>50</v>
      </c>
      <c r="F28" s="18">
        <v>0</v>
      </c>
      <c r="G28" s="18">
        <v>0</v>
      </c>
    </row>
    <row r="29" spans="2:7" x14ac:dyDescent="0.2">
      <c r="B29" s="21" t="s">
        <v>51</v>
      </c>
      <c r="C29" s="18">
        <v>0</v>
      </c>
      <c r="D29" s="18">
        <v>0</v>
      </c>
      <c r="E29" s="22" t="s">
        <v>52</v>
      </c>
      <c r="F29" s="18">
        <v>0</v>
      </c>
      <c r="G29" s="18">
        <v>0</v>
      </c>
    </row>
    <row r="30" spans="2:7" x14ac:dyDescent="0.2">
      <c r="B30" s="21" t="s">
        <v>53</v>
      </c>
      <c r="C30" s="18">
        <v>0</v>
      </c>
      <c r="D30" s="18">
        <v>0</v>
      </c>
      <c r="E30" s="22" t="s">
        <v>54</v>
      </c>
      <c r="F30" s="18">
        <v>0</v>
      </c>
      <c r="G30" s="18">
        <v>0</v>
      </c>
    </row>
    <row r="31" spans="2:7" ht="25.5" x14ac:dyDescent="0.2">
      <c r="B31" s="19" t="s">
        <v>55</v>
      </c>
      <c r="C31" s="18">
        <f>SUM(C32:C36)</f>
        <v>0</v>
      </c>
      <c r="D31" s="18">
        <f>SUM(D32:D36)</f>
        <v>0</v>
      </c>
      <c r="E31" s="20" t="s">
        <v>56</v>
      </c>
      <c r="F31" s="18">
        <f>SUM(F32:F37)</f>
        <v>0</v>
      </c>
      <c r="G31" s="18">
        <f>SUM(G32:G37)</f>
        <v>0</v>
      </c>
    </row>
    <row r="32" spans="2:7" x14ac:dyDescent="0.2">
      <c r="B32" s="21" t="s">
        <v>57</v>
      </c>
      <c r="C32" s="18">
        <v>0</v>
      </c>
      <c r="D32" s="18">
        <v>0</v>
      </c>
      <c r="E32" s="22" t="s">
        <v>58</v>
      </c>
      <c r="F32" s="18">
        <v>0</v>
      </c>
      <c r="G32" s="18">
        <v>0</v>
      </c>
    </row>
    <row r="33" spans="2:7" x14ac:dyDescent="0.2">
      <c r="B33" s="21" t="s">
        <v>59</v>
      </c>
      <c r="C33" s="18">
        <v>0</v>
      </c>
      <c r="D33" s="18">
        <v>0</v>
      </c>
      <c r="E33" s="22" t="s">
        <v>60</v>
      </c>
      <c r="F33" s="18">
        <v>0</v>
      </c>
      <c r="G33" s="18">
        <v>0</v>
      </c>
    </row>
    <row r="34" spans="2:7" x14ac:dyDescent="0.2">
      <c r="B34" s="21" t="s">
        <v>61</v>
      </c>
      <c r="C34" s="18">
        <v>0</v>
      </c>
      <c r="D34" s="18">
        <v>0</v>
      </c>
      <c r="E34" s="22" t="s">
        <v>62</v>
      </c>
      <c r="F34" s="18">
        <v>0</v>
      </c>
      <c r="G34" s="18">
        <v>0</v>
      </c>
    </row>
    <row r="35" spans="2:7" ht="25.5" x14ac:dyDescent="0.2">
      <c r="B35" s="21" t="s">
        <v>63</v>
      </c>
      <c r="C35" s="18">
        <v>0</v>
      </c>
      <c r="D35" s="18">
        <v>0</v>
      </c>
      <c r="E35" s="22" t="s">
        <v>64</v>
      </c>
      <c r="F35" s="18">
        <v>0</v>
      </c>
      <c r="G35" s="18">
        <v>0</v>
      </c>
    </row>
    <row r="36" spans="2:7" x14ac:dyDescent="0.2">
      <c r="B36" s="21" t="s">
        <v>65</v>
      </c>
      <c r="C36" s="18">
        <v>0</v>
      </c>
      <c r="D36" s="18">
        <v>0</v>
      </c>
      <c r="E36" s="22" t="s">
        <v>66</v>
      </c>
      <c r="F36" s="18">
        <v>0</v>
      </c>
      <c r="G36" s="18">
        <v>0</v>
      </c>
    </row>
    <row r="37" spans="2:7" x14ac:dyDescent="0.2">
      <c r="B37" s="19" t="s">
        <v>67</v>
      </c>
      <c r="C37" s="18">
        <v>0</v>
      </c>
      <c r="D37" s="18">
        <v>0</v>
      </c>
      <c r="E37" s="22" t="s">
        <v>68</v>
      </c>
      <c r="F37" s="18">
        <v>0</v>
      </c>
      <c r="G37" s="18">
        <v>0</v>
      </c>
    </row>
    <row r="38" spans="2:7" x14ac:dyDescent="0.2">
      <c r="B38" s="19" t="s">
        <v>69</v>
      </c>
      <c r="C38" s="18">
        <f>SUM(C39:C40)</f>
        <v>0</v>
      </c>
      <c r="D38" s="18">
        <f>SUM(D39:D40)</f>
        <v>0</v>
      </c>
      <c r="E38" s="20" t="s">
        <v>70</v>
      </c>
      <c r="F38" s="18">
        <f>SUM(F39:F41)</f>
        <v>0</v>
      </c>
      <c r="G38" s="18">
        <f>SUM(G39:G41)</f>
        <v>0</v>
      </c>
    </row>
    <row r="39" spans="2:7" ht="25.5" x14ac:dyDescent="0.2">
      <c r="B39" s="21" t="s">
        <v>71</v>
      </c>
      <c r="C39" s="18">
        <v>0</v>
      </c>
      <c r="D39" s="18">
        <v>0</v>
      </c>
      <c r="E39" s="22" t="s">
        <v>72</v>
      </c>
      <c r="F39" s="18">
        <v>0</v>
      </c>
      <c r="G39" s="18">
        <v>0</v>
      </c>
    </row>
    <row r="40" spans="2:7" x14ac:dyDescent="0.2">
      <c r="B40" s="21" t="s">
        <v>73</v>
      </c>
      <c r="C40" s="18">
        <v>0</v>
      </c>
      <c r="D40" s="18">
        <v>0</v>
      </c>
      <c r="E40" s="22" t="s">
        <v>74</v>
      </c>
      <c r="F40" s="18">
        <v>0</v>
      </c>
      <c r="G40" s="18">
        <v>0</v>
      </c>
    </row>
    <row r="41" spans="2:7" x14ac:dyDescent="0.2">
      <c r="B41" s="19" t="s">
        <v>75</v>
      </c>
      <c r="C41" s="18">
        <f>SUM(C42:C45)</f>
        <v>0</v>
      </c>
      <c r="D41" s="18">
        <f>SUM(D42:D45)</f>
        <v>0</v>
      </c>
      <c r="E41" s="22" t="s">
        <v>76</v>
      </c>
      <c r="F41" s="18">
        <v>0</v>
      </c>
      <c r="G41" s="18">
        <v>0</v>
      </c>
    </row>
    <row r="42" spans="2:7" x14ac:dyDescent="0.2">
      <c r="B42" s="21" t="s">
        <v>77</v>
      </c>
      <c r="C42" s="18">
        <v>0</v>
      </c>
      <c r="D42" s="18">
        <v>0</v>
      </c>
      <c r="E42" s="20" t="s">
        <v>78</v>
      </c>
      <c r="F42" s="18">
        <f>SUM(F43:F45)</f>
        <v>0</v>
      </c>
      <c r="G42" s="18">
        <f>SUM(G43:G45)</f>
        <v>0</v>
      </c>
    </row>
    <row r="43" spans="2:7" x14ac:dyDescent="0.2">
      <c r="B43" s="21" t="s">
        <v>79</v>
      </c>
      <c r="C43" s="18">
        <v>0</v>
      </c>
      <c r="D43" s="18">
        <v>0</v>
      </c>
      <c r="E43" s="22" t="s">
        <v>80</v>
      </c>
      <c r="F43" s="18">
        <v>0</v>
      </c>
      <c r="G43" s="18">
        <v>0</v>
      </c>
    </row>
    <row r="44" spans="2:7" ht="25.5" x14ac:dyDescent="0.2">
      <c r="B44" s="21" t="s">
        <v>81</v>
      </c>
      <c r="C44" s="18">
        <v>0</v>
      </c>
      <c r="D44" s="18">
        <v>0</v>
      </c>
      <c r="E44" s="22" t="s">
        <v>82</v>
      </c>
      <c r="F44" s="18">
        <v>0</v>
      </c>
      <c r="G44" s="18">
        <v>0</v>
      </c>
    </row>
    <row r="45" spans="2:7" x14ac:dyDescent="0.2">
      <c r="B45" s="21" t="s">
        <v>83</v>
      </c>
      <c r="C45" s="18">
        <v>0</v>
      </c>
      <c r="D45" s="18">
        <v>0</v>
      </c>
      <c r="E45" s="22" t="s">
        <v>84</v>
      </c>
      <c r="F45" s="18">
        <v>0</v>
      </c>
      <c r="G45" s="18">
        <v>0</v>
      </c>
    </row>
    <row r="46" spans="2:7" x14ac:dyDescent="0.2">
      <c r="B46" s="19"/>
      <c r="C46" s="18"/>
      <c r="D46" s="18"/>
      <c r="E46" s="20"/>
      <c r="F46" s="18"/>
      <c r="G46" s="18"/>
    </row>
    <row r="47" spans="2:7" x14ac:dyDescent="0.2">
      <c r="B47" s="15" t="s">
        <v>85</v>
      </c>
      <c r="C47" s="18">
        <f>C9+C17+C25+C31+C37+C38+C41</f>
        <v>3611073.97</v>
      </c>
      <c r="D47" s="18">
        <f>D9+D17+D25+D31+D37+D38+D41</f>
        <v>2895890.3</v>
      </c>
      <c r="E47" s="17" t="s">
        <v>86</v>
      </c>
      <c r="F47" s="18">
        <f>F9+F19+F23+F26+F27+F31+F38+F42</f>
        <v>1417890.3599999999</v>
      </c>
      <c r="G47" s="18">
        <f>G9+G19+G23+G26+G27+G31+G38+G42</f>
        <v>744028.51</v>
      </c>
    </row>
    <row r="48" spans="2:7" x14ac:dyDescent="0.2">
      <c r="B48" s="15"/>
      <c r="C48" s="18"/>
      <c r="D48" s="18"/>
      <c r="E48" s="17"/>
      <c r="F48" s="18"/>
      <c r="G48" s="18"/>
    </row>
    <row r="49" spans="2:7" x14ac:dyDescent="0.2">
      <c r="B49" s="15" t="s">
        <v>87</v>
      </c>
      <c r="C49" s="18"/>
      <c r="D49" s="18"/>
      <c r="E49" s="17" t="s">
        <v>88</v>
      </c>
      <c r="F49" s="18"/>
      <c r="G49" s="18"/>
    </row>
    <row r="50" spans="2:7" x14ac:dyDescent="0.2">
      <c r="B50" s="19" t="s">
        <v>89</v>
      </c>
      <c r="C50" s="18">
        <v>0</v>
      </c>
      <c r="D50" s="18">
        <v>0</v>
      </c>
      <c r="E50" s="20" t="s">
        <v>90</v>
      </c>
      <c r="F50" s="18">
        <v>0</v>
      </c>
      <c r="G50" s="18">
        <v>0</v>
      </c>
    </row>
    <row r="51" spans="2:7" x14ac:dyDescent="0.2">
      <c r="B51" s="19" t="s">
        <v>91</v>
      </c>
      <c r="C51" s="18">
        <v>0</v>
      </c>
      <c r="D51" s="18">
        <v>0</v>
      </c>
      <c r="E51" s="20" t="s">
        <v>92</v>
      </c>
      <c r="F51" s="18">
        <v>0</v>
      </c>
      <c r="G51" s="18">
        <v>0</v>
      </c>
    </row>
    <row r="52" spans="2:7" x14ac:dyDescent="0.2">
      <c r="B52" s="19" t="s">
        <v>93</v>
      </c>
      <c r="C52" s="18">
        <v>44031682.109999999</v>
      </c>
      <c r="D52" s="18">
        <v>44031682.109999999</v>
      </c>
      <c r="E52" s="20" t="s">
        <v>94</v>
      </c>
      <c r="F52" s="18">
        <v>0</v>
      </c>
      <c r="G52" s="18">
        <v>0</v>
      </c>
    </row>
    <row r="53" spans="2:7" x14ac:dyDescent="0.2">
      <c r="B53" s="19" t="s">
        <v>95</v>
      </c>
      <c r="C53" s="18">
        <v>50301933.840000004</v>
      </c>
      <c r="D53" s="18">
        <v>50129933.829999998</v>
      </c>
      <c r="E53" s="20" t="s">
        <v>96</v>
      </c>
      <c r="F53" s="18">
        <v>0</v>
      </c>
      <c r="G53" s="18">
        <v>0</v>
      </c>
    </row>
    <row r="54" spans="2:7" x14ac:dyDescent="0.2">
      <c r="B54" s="19" t="s">
        <v>97</v>
      </c>
      <c r="C54" s="18">
        <v>0</v>
      </c>
      <c r="D54" s="18">
        <v>0</v>
      </c>
      <c r="E54" s="20" t="s">
        <v>98</v>
      </c>
      <c r="F54" s="18">
        <v>0</v>
      </c>
      <c r="G54" s="18">
        <v>0</v>
      </c>
    </row>
    <row r="55" spans="2:7" x14ac:dyDescent="0.2">
      <c r="B55" s="19" t="s">
        <v>99</v>
      </c>
      <c r="C55" s="18">
        <v>-36767105.299999997</v>
      </c>
      <c r="D55" s="18">
        <v>-33657881.869999997</v>
      </c>
      <c r="E55" s="20" t="s">
        <v>100</v>
      </c>
      <c r="F55" s="18">
        <v>0</v>
      </c>
      <c r="G55" s="18">
        <v>0</v>
      </c>
    </row>
    <row r="56" spans="2:7" x14ac:dyDescent="0.2">
      <c r="B56" s="19" t="s">
        <v>101</v>
      </c>
      <c r="C56" s="18">
        <v>0</v>
      </c>
      <c r="D56" s="18">
        <v>0</v>
      </c>
      <c r="E56" s="17"/>
      <c r="F56" s="18"/>
      <c r="G56" s="18"/>
    </row>
    <row r="57" spans="2:7" x14ac:dyDescent="0.2">
      <c r="B57" s="19" t="s">
        <v>102</v>
      </c>
      <c r="C57" s="18">
        <v>0</v>
      </c>
      <c r="D57" s="18">
        <v>0</v>
      </c>
      <c r="E57" s="17" t="s">
        <v>103</v>
      </c>
      <c r="F57" s="18">
        <f>SUM(F50:F55)</f>
        <v>0</v>
      </c>
      <c r="G57" s="18">
        <f>SUM(G50:G55)</f>
        <v>0</v>
      </c>
    </row>
    <row r="58" spans="2:7" x14ac:dyDescent="0.2">
      <c r="B58" s="19" t="s">
        <v>104</v>
      </c>
      <c r="C58" s="18">
        <v>0</v>
      </c>
      <c r="D58" s="18">
        <v>0</v>
      </c>
      <c r="E58" s="24"/>
      <c r="F58" s="18"/>
      <c r="G58" s="18"/>
    </row>
    <row r="59" spans="2:7" x14ac:dyDescent="0.2">
      <c r="B59" s="19"/>
      <c r="C59" s="18"/>
      <c r="D59" s="18"/>
      <c r="E59" s="17" t="s">
        <v>105</v>
      </c>
      <c r="F59" s="18">
        <f>F47+F57</f>
        <v>1417890.3599999999</v>
      </c>
      <c r="G59" s="18">
        <f>G47+G57</f>
        <v>744028.51</v>
      </c>
    </row>
    <row r="60" spans="2:7" ht="25.5" x14ac:dyDescent="0.2">
      <c r="B60" s="15" t="s">
        <v>106</v>
      </c>
      <c r="C60" s="18">
        <f>SUM(C50:C58)</f>
        <v>57566510.650000006</v>
      </c>
      <c r="D60" s="18">
        <f>SUM(D50:D58)</f>
        <v>60503734.07</v>
      </c>
      <c r="E60" s="20"/>
      <c r="F60" s="18"/>
      <c r="G60" s="18"/>
    </row>
    <row r="61" spans="2:7" x14ac:dyDescent="0.2">
      <c r="B61" s="19"/>
      <c r="C61" s="18"/>
      <c r="D61" s="18"/>
      <c r="E61" s="17" t="s">
        <v>107</v>
      </c>
      <c r="F61" s="18"/>
      <c r="G61" s="18"/>
    </row>
    <row r="62" spans="2:7" x14ac:dyDescent="0.2">
      <c r="B62" s="15" t="s">
        <v>108</v>
      </c>
      <c r="C62" s="18">
        <f>C47+C60</f>
        <v>61177584.620000005</v>
      </c>
      <c r="D62" s="18">
        <f>D47+D60</f>
        <v>63399624.369999997</v>
      </c>
      <c r="E62" s="17"/>
      <c r="F62" s="18"/>
      <c r="G62" s="18"/>
    </row>
    <row r="63" spans="2:7" x14ac:dyDescent="0.2">
      <c r="B63" s="19"/>
      <c r="C63" s="18"/>
      <c r="D63" s="18"/>
      <c r="E63" s="17" t="s">
        <v>109</v>
      </c>
      <c r="F63" s="18">
        <f>SUM(F64:F66)</f>
        <v>67852639.930000007</v>
      </c>
      <c r="G63" s="18">
        <f>SUM(G64:G66)</f>
        <v>67852639.930000007</v>
      </c>
    </row>
    <row r="64" spans="2:7" x14ac:dyDescent="0.2">
      <c r="B64" s="19"/>
      <c r="C64" s="18"/>
      <c r="D64" s="18"/>
      <c r="E64" s="20" t="s">
        <v>110</v>
      </c>
      <c r="F64" s="18">
        <v>67852639.930000007</v>
      </c>
      <c r="G64" s="18">
        <v>67852639.930000007</v>
      </c>
    </row>
    <row r="65" spans="2:7" x14ac:dyDescent="0.2">
      <c r="B65" s="19"/>
      <c r="C65" s="18"/>
      <c r="D65" s="18"/>
      <c r="E65" s="20" t="s">
        <v>111</v>
      </c>
      <c r="F65" s="18">
        <v>0</v>
      </c>
      <c r="G65" s="18">
        <v>0</v>
      </c>
    </row>
    <row r="66" spans="2:7" x14ac:dyDescent="0.2">
      <c r="B66" s="19"/>
      <c r="C66" s="18"/>
      <c r="D66" s="18"/>
      <c r="E66" s="20" t="s">
        <v>112</v>
      </c>
      <c r="F66" s="18">
        <v>0</v>
      </c>
      <c r="G66" s="18">
        <v>0</v>
      </c>
    </row>
    <row r="67" spans="2:7" x14ac:dyDescent="0.2">
      <c r="B67" s="19"/>
      <c r="C67" s="18"/>
      <c r="D67" s="18"/>
      <c r="E67" s="20"/>
      <c r="F67" s="18"/>
      <c r="G67" s="18"/>
    </row>
    <row r="68" spans="2:7" x14ac:dyDescent="0.2">
      <c r="B68" s="19"/>
      <c r="C68" s="18"/>
      <c r="D68" s="18"/>
      <c r="E68" s="17" t="s">
        <v>113</v>
      </c>
      <c r="F68" s="18">
        <f>SUM(F69:F73)</f>
        <v>-8092945.6700000018</v>
      </c>
      <c r="G68" s="18">
        <f>SUM(G69:G73)</f>
        <v>-5197044.070000004</v>
      </c>
    </row>
    <row r="69" spans="2:7" x14ac:dyDescent="0.2">
      <c r="B69" s="19"/>
      <c r="C69" s="18"/>
      <c r="D69" s="18"/>
      <c r="E69" s="20" t="s">
        <v>114</v>
      </c>
      <c r="F69" s="18">
        <v>-786806.79</v>
      </c>
      <c r="G69" s="18">
        <v>-2733416.99</v>
      </c>
    </row>
    <row r="70" spans="2:7" x14ac:dyDescent="0.2">
      <c r="B70" s="19"/>
      <c r="C70" s="18"/>
      <c r="D70" s="18"/>
      <c r="E70" s="20" t="s">
        <v>115</v>
      </c>
      <c r="F70" s="18">
        <v>18619699.129999999</v>
      </c>
      <c r="G70" s="18">
        <v>23391514.539999999</v>
      </c>
    </row>
    <row r="71" spans="2:7" x14ac:dyDescent="0.2">
      <c r="B71" s="19"/>
      <c r="C71" s="18"/>
      <c r="D71" s="18"/>
      <c r="E71" s="20" t="s">
        <v>116</v>
      </c>
      <c r="F71" s="18">
        <v>0</v>
      </c>
      <c r="G71" s="18">
        <v>0</v>
      </c>
    </row>
    <row r="72" spans="2:7" x14ac:dyDescent="0.2">
      <c r="B72" s="19"/>
      <c r="C72" s="18"/>
      <c r="D72" s="18"/>
      <c r="E72" s="20" t="s">
        <v>117</v>
      </c>
      <c r="F72" s="18">
        <v>0</v>
      </c>
      <c r="G72" s="18">
        <v>0</v>
      </c>
    </row>
    <row r="73" spans="2:7" x14ac:dyDescent="0.2">
      <c r="B73" s="19"/>
      <c r="C73" s="18"/>
      <c r="D73" s="18"/>
      <c r="E73" s="20" t="s">
        <v>118</v>
      </c>
      <c r="F73" s="18">
        <v>-25925838.010000002</v>
      </c>
      <c r="G73" s="18">
        <v>-25855141.620000001</v>
      </c>
    </row>
    <row r="74" spans="2:7" x14ac:dyDescent="0.2">
      <c r="B74" s="19"/>
      <c r="C74" s="18"/>
      <c r="D74" s="18"/>
      <c r="E74" s="20"/>
      <c r="F74" s="18"/>
      <c r="G74" s="18"/>
    </row>
    <row r="75" spans="2:7" ht="25.5" x14ac:dyDescent="0.2">
      <c r="B75" s="19"/>
      <c r="C75" s="18"/>
      <c r="D75" s="18"/>
      <c r="E75" s="17" t="s">
        <v>119</v>
      </c>
      <c r="F75" s="18">
        <f>SUM(F76:F77)</f>
        <v>0</v>
      </c>
      <c r="G75" s="18">
        <f>SUM(G76:G77)</f>
        <v>0</v>
      </c>
    </row>
    <row r="76" spans="2:7" x14ac:dyDescent="0.2">
      <c r="B76" s="19"/>
      <c r="C76" s="18"/>
      <c r="D76" s="18"/>
      <c r="E76" s="20" t="s">
        <v>120</v>
      </c>
      <c r="F76" s="18">
        <v>0</v>
      </c>
      <c r="G76" s="18">
        <v>0</v>
      </c>
    </row>
    <row r="77" spans="2:7" x14ac:dyDescent="0.2">
      <c r="B77" s="19"/>
      <c r="C77" s="18"/>
      <c r="D77" s="18"/>
      <c r="E77" s="20" t="s">
        <v>121</v>
      </c>
      <c r="F77" s="18">
        <v>0</v>
      </c>
      <c r="G77" s="18">
        <v>0</v>
      </c>
    </row>
    <row r="78" spans="2:7" x14ac:dyDescent="0.2">
      <c r="B78" s="19"/>
      <c r="C78" s="18"/>
      <c r="D78" s="18"/>
      <c r="E78" s="20"/>
      <c r="F78" s="18"/>
      <c r="G78" s="18"/>
    </row>
    <row r="79" spans="2:7" x14ac:dyDescent="0.2">
      <c r="B79" s="19"/>
      <c r="C79" s="18"/>
      <c r="D79" s="18"/>
      <c r="E79" s="17" t="s">
        <v>122</v>
      </c>
      <c r="F79" s="18">
        <f>F63+F68+F75</f>
        <v>59759694.260000005</v>
      </c>
      <c r="G79" s="18">
        <f>G63+G68+G75</f>
        <v>62655595.859999999</v>
      </c>
    </row>
    <row r="80" spans="2:7" x14ac:dyDescent="0.2">
      <c r="B80" s="19"/>
      <c r="C80" s="18"/>
      <c r="D80" s="18"/>
      <c r="E80" s="20"/>
      <c r="F80" s="18"/>
      <c r="G80" s="18"/>
    </row>
    <row r="81" spans="2:7" x14ac:dyDescent="0.2">
      <c r="B81" s="19"/>
      <c r="C81" s="18"/>
      <c r="D81" s="18"/>
      <c r="E81" s="17" t="s">
        <v>123</v>
      </c>
      <c r="F81" s="18">
        <f>F59+F79</f>
        <v>61177584.620000005</v>
      </c>
      <c r="G81" s="18">
        <f>G59+G79</f>
        <v>63399624.369999997</v>
      </c>
    </row>
    <row r="82" spans="2:7" ht="13.5" thickBot="1" x14ac:dyDescent="0.25">
      <c r="B82" s="25"/>
      <c r="C82" s="26"/>
      <c r="D82" s="26"/>
      <c r="E82" s="27"/>
      <c r="F82" s="28"/>
      <c r="G82" s="28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I39"/>
  <sheetViews>
    <sheetView workbookViewId="0">
      <pane xSplit="1" ySplit="7" topLeftCell="B8" activePane="bottomRight" state="frozen"/>
      <selection activeCell="E40" sqref="E40"/>
      <selection pane="topRight" activeCell="E40" sqref="E40"/>
      <selection pane="bottomLeft" activeCell="E40" sqref="E40"/>
      <selection pane="bottomRight" activeCell="E40" sqref="E40"/>
    </sheetView>
  </sheetViews>
  <sheetFormatPr baseColWidth="10" defaultRowHeight="12.75" x14ac:dyDescent="0.2"/>
  <cols>
    <col min="1" max="1" width="5" style="29" customWidth="1"/>
    <col min="2" max="2" width="43" style="29" customWidth="1"/>
    <col min="3" max="3" width="12.85546875" style="29" customWidth="1"/>
    <col min="4" max="4" width="13.28515625" style="29" customWidth="1"/>
    <col min="5" max="5" width="15" style="29" customWidth="1"/>
    <col min="6" max="6" width="16.5703125" style="29" customWidth="1"/>
    <col min="7" max="7" width="13.42578125" style="29" customWidth="1"/>
    <col min="8" max="8" width="14" style="29" customWidth="1"/>
    <col min="9" max="9" width="15" style="29" customWidth="1"/>
    <col min="10" max="256" width="11.42578125" style="29"/>
    <col min="257" max="257" width="5" style="29" customWidth="1"/>
    <col min="258" max="258" width="43" style="29" customWidth="1"/>
    <col min="259" max="259" width="12.85546875" style="29" customWidth="1"/>
    <col min="260" max="260" width="13.28515625" style="29" customWidth="1"/>
    <col min="261" max="261" width="15" style="29" customWidth="1"/>
    <col min="262" max="262" width="16.5703125" style="29" customWidth="1"/>
    <col min="263" max="263" width="13.42578125" style="29" customWidth="1"/>
    <col min="264" max="264" width="14" style="29" customWidth="1"/>
    <col min="265" max="265" width="15" style="29" customWidth="1"/>
    <col min="266" max="512" width="11.42578125" style="29"/>
    <col min="513" max="513" width="5" style="29" customWidth="1"/>
    <col min="514" max="514" width="43" style="29" customWidth="1"/>
    <col min="515" max="515" width="12.85546875" style="29" customWidth="1"/>
    <col min="516" max="516" width="13.28515625" style="29" customWidth="1"/>
    <col min="517" max="517" width="15" style="29" customWidth="1"/>
    <col min="518" max="518" width="16.5703125" style="29" customWidth="1"/>
    <col min="519" max="519" width="13.42578125" style="29" customWidth="1"/>
    <col min="520" max="520" width="14" style="29" customWidth="1"/>
    <col min="521" max="521" width="15" style="29" customWidth="1"/>
    <col min="522" max="768" width="11.42578125" style="29"/>
    <col min="769" max="769" width="5" style="29" customWidth="1"/>
    <col min="770" max="770" width="43" style="29" customWidth="1"/>
    <col min="771" max="771" width="12.85546875" style="29" customWidth="1"/>
    <col min="772" max="772" width="13.28515625" style="29" customWidth="1"/>
    <col min="773" max="773" width="15" style="29" customWidth="1"/>
    <col min="774" max="774" width="16.5703125" style="29" customWidth="1"/>
    <col min="775" max="775" width="13.42578125" style="29" customWidth="1"/>
    <col min="776" max="776" width="14" style="29" customWidth="1"/>
    <col min="777" max="777" width="15" style="29" customWidth="1"/>
    <col min="778" max="1024" width="11.42578125" style="29"/>
    <col min="1025" max="1025" width="5" style="29" customWidth="1"/>
    <col min="1026" max="1026" width="43" style="29" customWidth="1"/>
    <col min="1027" max="1027" width="12.85546875" style="29" customWidth="1"/>
    <col min="1028" max="1028" width="13.28515625" style="29" customWidth="1"/>
    <col min="1029" max="1029" width="15" style="29" customWidth="1"/>
    <col min="1030" max="1030" width="16.5703125" style="29" customWidth="1"/>
    <col min="1031" max="1031" width="13.42578125" style="29" customWidth="1"/>
    <col min="1032" max="1032" width="14" style="29" customWidth="1"/>
    <col min="1033" max="1033" width="15" style="29" customWidth="1"/>
    <col min="1034" max="1280" width="11.42578125" style="29"/>
    <col min="1281" max="1281" width="5" style="29" customWidth="1"/>
    <col min="1282" max="1282" width="43" style="29" customWidth="1"/>
    <col min="1283" max="1283" width="12.85546875" style="29" customWidth="1"/>
    <col min="1284" max="1284" width="13.28515625" style="29" customWidth="1"/>
    <col min="1285" max="1285" width="15" style="29" customWidth="1"/>
    <col min="1286" max="1286" width="16.5703125" style="29" customWidth="1"/>
    <col min="1287" max="1287" width="13.42578125" style="29" customWidth="1"/>
    <col min="1288" max="1288" width="14" style="29" customWidth="1"/>
    <col min="1289" max="1289" width="15" style="29" customWidth="1"/>
    <col min="1290" max="1536" width="11.42578125" style="29"/>
    <col min="1537" max="1537" width="5" style="29" customWidth="1"/>
    <col min="1538" max="1538" width="43" style="29" customWidth="1"/>
    <col min="1539" max="1539" width="12.85546875" style="29" customWidth="1"/>
    <col min="1540" max="1540" width="13.28515625" style="29" customWidth="1"/>
    <col min="1541" max="1541" width="15" style="29" customWidth="1"/>
    <col min="1542" max="1542" width="16.5703125" style="29" customWidth="1"/>
    <col min="1543" max="1543" width="13.42578125" style="29" customWidth="1"/>
    <col min="1544" max="1544" width="14" style="29" customWidth="1"/>
    <col min="1545" max="1545" width="15" style="29" customWidth="1"/>
    <col min="1546" max="1792" width="11.42578125" style="29"/>
    <col min="1793" max="1793" width="5" style="29" customWidth="1"/>
    <col min="1794" max="1794" width="43" style="29" customWidth="1"/>
    <col min="1795" max="1795" width="12.85546875" style="29" customWidth="1"/>
    <col min="1796" max="1796" width="13.28515625" style="29" customWidth="1"/>
    <col min="1797" max="1797" width="15" style="29" customWidth="1"/>
    <col min="1798" max="1798" width="16.5703125" style="29" customWidth="1"/>
    <col min="1799" max="1799" width="13.42578125" style="29" customWidth="1"/>
    <col min="1800" max="1800" width="14" style="29" customWidth="1"/>
    <col min="1801" max="1801" width="15" style="29" customWidth="1"/>
    <col min="1802" max="2048" width="11.42578125" style="29"/>
    <col min="2049" max="2049" width="5" style="29" customWidth="1"/>
    <col min="2050" max="2050" width="43" style="29" customWidth="1"/>
    <col min="2051" max="2051" width="12.85546875" style="29" customWidth="1"/>
    <col min="2052" max="2052" width="13.28515625" style="29" customWidth="1"/>
    <col min="2053" max="2053" width="15" style="29" customWidth="1"/>
    <col min="2054" max="2054" width="16.5703125" style="29" customWidth="1"/>
    <col min="2055" max="2055" width="13.42578125" style="29" customWidth="1"/>
    <col min="2056" max="2056" width="14" style="29" customWidth="1"/>
    <col min="2057" max="2057" width="15" style="29" customWidth="1"/>
    <col min="2058" max="2304" width="11.42578125" style="29"/>
    <col min="2305" max="2305" width="5" style="29" customWidth="1"/>
    <col min="2306" max="2306" width="43" style="29" customWidth="1"/>
    <col min="2307" max="2307" width="12.85546875" style="29" customWidth="1"/>
    <col min="2308" max="2308" width="13.28515625" style="29" customWidth="1"/>
    <col min="2309" max="2309" width="15" style="29" customWidth="1"/>
    <col min="2310" max="2310" width="16.5703125" style="29" customWidth="1"/>
    <col min="2311" max="2311" width="13.42578125" style="29" customWidth="1"/>
    <col min="2312" max="2312" width="14" style="29" customWidth="1"/>
    <col min="2313" max="2313" width="15" style="29" customWidth="1"/>
    <col min="2314" max="2560" width="11.42578125" style="29"/>
    <col min="2561" max="2561" width="5" style="29" customWidth="1"/>
    <col min="2562" max="2562" width="43" style="29" customWidth="1"/>
    <col min="2563" max="2563" width="12.85546875" style="29" customWidth="1"/>
    <col min="2564" max="2564" width="13.28515625" style="29" customWidth="1"/>
    <col min="2565" max="2565" width="15" style="29" customWidth="1"/>
    <col min="2566" max="2566" width="16.5703125" style="29" customWidth="1"/>
    <col min="2567" max="2567" width="13.42578125" style="29" customWidth="1"/>
    <col min="2568" max="2568" width="14" style="29" customWidth="1"/>
    <col min="2569" max="2569" width="15" style="29" customWidth="1"/>
    <col min="2570" max="2816" width="11.42578125" style="29"/>
    <col min="2817" max="2817" width="5" style="29" customWidth="1"/>
    <col min="2818" max="2818" width="43" style="29" customWidth="1"/>
    <col min="2819" max="2819" width="12.85546875" style="29" customWidth="1"/>
    <col min="2820" max="2820" width="13.28515625" style="29" customWidth="1"/>
    <col min="2821" max="2821" width="15" style="29" customWidth="1"/>
    <col min="2822" max="2822" width="16.5703125" style="29" customWidth="1"/>
    <col min="2823" max="2823" width="13.42578125" style="29" customWidth="1"/>
    <col min="2824" max="2824" width="14" style="29" customWidth="1"/>
    <col min="2825" max="2825" width="15" style="29" customWidth="1"/>
    <col min="2826" max="3072" width="11.42578125" style="29"/>
    <col min="3073" max="3073" width="5" style="29" customWidth="1"/>
    <col min="3074" max="3074" width="43" style="29" customWidth="1"/>
    <col min="3075" max="3075" width="12.85546875" style="29" customWidth="1"/>
    <col min="3076" max="3076" width="13.28515625" style="29" customWidth="1"/>
    <col min="3077" max="3077" width="15" style="29" customWidth="1"/>
    <col min="3078" max="3078" width="16.5703125" style="29" customWidth="1"/>
    <col min="3079" max="3079" width="13.42578125" style="29" customWidth="1"/>
    <col min="3080" max="3080" width="14" style="29" customWidth="1"/>
    <col min="3081" max="3081" width="15" style="29" customWidth="1"/>
    <col min="3082" max="3328" width="11.42578125" style="29"/>
    <col min="3329" max="3329" width="5" style="29" customWidth="1"/>
    <col min="3330" max="3330" width="43" style="29" customWidth="1"/>
    <col min="3331" max="3331" width="12.85546875" style="29" customWidth="1"/>
    <col min="3332" max="3332" width="13.28515625" style="29" customWidth="1"/>
    <col min="3333" max="3333" width="15" style="29" customWidth="1"/>
    <col min="3334" max="3334" width="16.5703125" style="29" customWidth="1"/>
    <col min="3335" max="3335" width="13.42578125" style="29" customWidth="1"/>
    <col min="3336" max="3336" width="14" style="29" customWidth="1"/>
    <col min="3337" max="3337" width="15" style="29" customWidth="1"/>
    <col min="3338" max="3584" width="11.42578125" style="29"/>
    <col min="3585" max="3585" width="5" style="29" customWidth="1"/>
    <col min="3586" max="3586" width="43" style="29" customWidth="1"/>
    <col min="3587" max="3587" width="12.85546875" style="29" customWidth="1"/>
    <col min="3588" max="3588" width="13.28515625" style="29" customWidth="1"/>
    <col min="3589" max="3589" width="15" style="29" customWidth="1"/>
    <col min="3590" max="3590" width="16.5703125" style="29" customWidth="1"/>
    <col min="3591" max="3591" width="13.42578125" style="29" customWidth="1"/>
    <col min="3592" max="3592" width="14" style="29" customWidth="1"/>
    <col min="3593" max="3593" width="15" style="29" customWidth="1"/>
    <col min="3594" max="3840" width="11.42578125" style="29"/>
    <col min="3841" max="3841" width="5" style="29" customWidth="1"/>
    <col min="3842" max="3842" width="43" style="29" customWidth="1"/>
    <col min="3843" max="3843" width="12.85546875" style="29" customWidth="1"/>
    <col min="3844" max="3844" width="13.28515625" style="29" customWidth="1"/>
    <col min="3845" max="3845" width="15" style="29" customWidth="1"/>
    <col min="3846" max="3846" width="16.5703125" style="29" customWidth="1"/>
    <col min="3847" max="3847" width="13.42578125" style="29" customWidth="1"/>
    <col min="3848" max="3848" width="14" style="29" customWidth="1"/>
    <col min="3849" max="3849" width="15" style="29" customWidth="1"/>
    <col min="3850" max="4096" width="11.42578125" style="29"/>
    <col min="4097" max="4097" width="5" style="29" customWidth="1"/>
    <col min="4098" max="4098" width="43" style="29" customWidth="1"/>
    <col min="4099" max="4099" width="12.85546875" style="29" customWidth="1"/>
    <col min="4100" max="4100" width="13.28515625" style="29" customWidth="1"/>
    <col min="4101" max="4101" width="15" style="29" customWidth="1"/>
    <col min="4102" max="4102" width="16.5703125" style="29" customWidth="1"/>
    <col min="4103" max="4103" width="13.42578125" style="29" customWidth="1"/>
    <col min="4104" max="4104" width="14" style="29" customWidth="1"/>
    <col min="4105" max="4105" width="15" style="29" customWidth="1"/>
    <col min="4106" max="4352" width="11.42578125" style="29"/>
    <col min="4353" max="4353" width="5" style="29" customWidth="1"/>
    <col min="4354" max="4354" width="43" style="29" customWidth="1"/>
    <col min="4355" max="4355" width="12.85546875" style="29" customWidth="1"/>
    <col min="4356" max="4356" width="13.28515625" style="29" customWidth="1"/>
    <col min="4357" max="4357" width="15" style="29" customWidth="1"/>
    <col min="4358" max="4358" width="16.5703125" style="29" customWidth="1"/>
    <col min="4359" max="4359" width="13.42578125" style="29" customWidth="1"/>
    <col min="4360" max="4360" width="14" style="29" customWidth="1"/>
    <col min="4361" max="4361" width="15" style="29" customWidth="1"/>
    <col min="4362" max="4608" width="11.42578125" style="29"/>
    <col min="4609" max="4609" width="5" style="29" customWidth="1"/>
    <col min="4610" max="4610" width="43" style="29" customWidth="1"/>
    <col min="4611" max="4611" width="12.85546875" style="29" customWidth="1"/>
    <col min="4612" max="4612" width="13.28515625" style="29" customWidth="1"/>
    <col min="4613" max="4613" width="15" style="29" customWidth="1"/>
    <col min="4614" max="4614" width="16.5703125" style="29" customWidth="1"/>
    <col min="4615" max="4615" width="13.42578125" style="29" customWidth="1"/>
    <col min="4616" max="4616" width="14" style="29" customWidth="1"/>
    <col min="4617" max="4617" width="15" style="29" customWidth="1"/>
    <col min="4618" max="4864" width="11.42578125" style="29"/>
    <col min="4865" max="4865" width="5" style="29" customWidth="1"/>
    <col min="4866" max="4866" width="43" style="29" customWidth="1"/>
    <col min="4867" max="4867" width="12.85546875" style="29" customWidth="1"/>
    <col min="4868" max="4868" width="13.28515625" style="29" customWidth="1"/>
    <col min="4869" max="4869" width="15" style="29" customWidth="1"/>
    <col min="4870" max="4870" width="16.5703125" style="29" customWidth="1"/>
    <col min="4871" max="4871" width="13.42578125" style="29" customWidth="1"/>
    <col min="4872" max="4872" width="14" style="29" customWidth="1"/>
    <col min="4873" max="4873" width="15" style="29" customWidth="1"/>
    <col min="4874" max="5120" width="11.42578125" style="29"/>
    <col min="5121" max="5121" width="5" style="29" customWidth="1"/>
    <col min="5122" max="5122" width="43" style="29" customWidth="1"/>
    <col min="5123" max="5123" width="12.85546875" style="29" customWidth="1"/>
    <col min="5124" max="5124" width="13.28515625" style="29" customWidth="1"/>
    <col min="5125" max="5125" width="15" style="29" customWidth="1"/>
    <col min="5126" max="5126" width="16.5703125" style="29" customWidth="1"/>
    <col min="5127" max="5127" width="13.42578125" style="29" customWidth="1"/>
    <col min="5128" max="5128" width="14" style="29" customWidth="1"/>
    <col min="5129" max="5129" width="15" style="29" customWidth="1"/>
    <col min="5130" max="5376" width="11.42578125" style="29"/>
    <col min="5377" max="5377" width="5" style="29" customWidth="1"/>
    <col min="5378" max="5378" width="43" style="29" customWidth="1"/>
    <col min="5379" max="5379" width="12.85546875" style="29" customWidth="1"/>
    <col min="5380" max="5380" width="13.28515625" style="29" customWidth="1"/>
    <col min="5381" max="5381" width="15" style="29" customWidth="1"/>
    <col min="5382" max="5382" width="16.5703125" style="29" customWidth="1"/>
    <col min="5383" max="5383" width="13.42578125" style="29" customWidth="1"/>
    <col min="5384" max="5384" width="14" style="29" customWidth="1"/>
    <col min="5385" max="5385" width="15" style="29" customWidth="1"/>
    <col min="5386" max="5632" width="11.42578125" style="29"/>
    <col min="5633" max="5633" width="5" style="29" customWidth="1"/>
    <col min="5634" max="5634" width="43" style="29" customWidth="1"/>
    <col min="5635" max="5635" width="12.85546875" style="29" customWidth="1"/>
    <col min="5636" max="5636" width="13.28515625" style="29" customWidth="1"/>
    <col min="5637" max="5637" width="15" style="29" customWidth="1"/>
    <col min="5638" max="5638" width="16.5703125" style="29" customWidth="1"/>
    <col min="5639" max="5639" width="13.42578125" style="29" customWidth="1"/>
    <col min="5640" max="5640" width="14" style="29" customWidth="1"/>
    <col min="5641" max="5641" width="15" style="29" customWidth="1"/>
    <col min="5642" max="5888" width="11.42578125" style="29"/>
    <col min="5889" max="5889" width="5" style="29" customWidth="1"/>
    <col min="5890" max="5890" width="43" style="29" customWidth="1"/>
    <col min="5891" max="5891" width="12.85546875" style="29" customWidth="1"/>
    <col min="5892" max="5892" width="13.28515625" style="29" customWidth="1"/>
    <col min="5893" max="5893" width="15" style="29" customWidth="1"/>
    <col min="5894" max="5894" width="16.5703125" style="29" customWidth="1"/>
    <col min="5895" max="5895" width="13.42578125" style="29" customWidth="1"/>
    <col min="5896" max="5896" width="14" style="29" customWidth="1"/>
    <col min="5897" max="5897" width="15" style="29" customWidth="1"/>
    <col min="5898" max="6144" width="11.42578125" style="29"/>
    <col min="6145" max="6145" width="5" style="29" customWidth="1"/>
    <col min="6146" max="6146" width="43" style="29" customWidth="1"/>
    <col min="6147" max="6147" width="12.85546875" style="29" customWidth="1"/>
    <col min="6148" max="6148" width="13.28515625" style="29" customWidth="1"/>
    <col min="6149" max="6149" width="15" style="29" customWidth="1"/>
    <col min="6150" max="6150" width="16.5703125" style="29" customWidth="1"/>
    <col min="6151" max="6151" width="13.42578125" style="29" customWidth="1"/>
    <col min="6152" max="6152" width="14" style="29" customWidth="1"/>
    <col min="6153" max="6153" width="15" style="29" customWidth="1"/>
    <col min="6154" max="6400" width="11.42578125" style="29"/>
    <col min="6401" max="6401" width="5" style="29" customWidth="1"/>
    <col min="6402" max="6402" width="43" style="29" customWidth="1"/>
    <col min="6403" max="6403" width="12.85546875" style="29" customWidth="1"/>
    <col min="6404" max="6404" width="13.28515625" style="29" customWidth="1"/>
    <col min="6405" max="6405" width="15" style="29" customWidth="1"/>
    <col min="6406" max="6406" width="16.5703125" style="29" customWidth="1"/>
    <col min="6407" max="6407" width="13.42578125" style="29" customWidth="1"/>
    <col min="6408" max="6408" width="14" style="29" customWidth="1"/>
    <col min="6409" max="6409" width="15" style="29" customWidth="1"/>
    <col min="6410" max="6656" width="11.42578125" style="29"/>
    <col min="6657" max="6657" width="5" style="29" customWidth="1"/>
    <col min="6658" max="6658" width="43" style="29" customWidth="1"/>
    <col min="6659" max="6659" width="12.85546875" style="29" customWidth="1"/>
    <col min="6660" max="6660" width="13.28515625" style="29" customWidth="1"/>
    <col min="6661" max="6661" width="15" style="29" customWidth="1"/>
    <col min="6662" max="6662" width="16.5703125" style="29" customWidth="1"/>
    <col min="6663" max="6663" width="13.42578125" style="29" customWidth="1"/>
    <col min="6664" max="6664" width="14" style="29" customWidth="1"/>
    <col min="6665" max="6665" width="15" style="29" customWidth="1"/>
    <col min="6666" max="6912" width="11.42578125" style="29"/>
    <col min="6913" max="6913" width="5" style="29" customWidth="1"/>
    <col min="6914" max="6914" width="43" style="29" customWidth="1"/>
    <col min="6915" max="6915" width="12.85546875" style="29" customWidth="1"/>
    <col min="6916" max="6916" width="13.28515625" style="29" customWidth="1"/>
    <col min="6917" max="6917" width="15" style="29" customWidth="1"/>
    <col min="6918" max="6918" width="16.5703125" style="29" customWidth="1"/>
    <col min="6919" max="6919" width="13.42578125" style="29" customWidth="1"/>
    <col min="6920" max="6920" width="14" style="29" customWidth="1"/>
    <col min="6921" max="6921" width="15" style="29" customWidth="1"/>
    <col min="6922" max="7168" width="11.42578125" style="29"/>
    <col min="7169" max="7169" width="5" style="29" customWidth="1"/>
    <col min="7170" max="7170" width="43" style="29" customWidth="1"/>
    <col min="7171" max="7171" width="12.85546875" style="29" customWidth="1"/>
    <col min="7172" max="7172" width="13.28515625" style="29" customWidth="1"/>
    <col min="7173" max="7173" width="15" style="29" customWidth="1"/>
    <col min="7174" max="7174" width="16.5703125" style="29" customWidth="1"/>
    <col min="7175" max="7175" width="13.42578125" style="29" customWidth="1"/>
    <col min="7176" max="7176" width="14" style="29" customWidth="1"/>
    <col min="7177" max="7177" width="15" style="29" customWidth="1"/>
    <col min="7178" max="7424" width="11.42578125" style="29"/>
    <col min="7425" max="7425" width="5" style="29" customWidth="1"/>
    <col min="7426" max="7426" width="43" style="29" customWidth="1"/>
    <col min="7427" max="7427" width="12.85546875" style="29" customWidth="1"/>
    <col min="7428" max="7428" width="13.28515625" style="29" customWidth="1"/>
    <col min="7429" max="7429" width="15" style="29" customWidth="1"/>
    <col min="7430" max="7430" width="16.5703125" style="29" customWidth="1"/>
    <col min="7431" max="7431" width="13.42578125" style="29" customWidth="1"/>
    <col min="7432" max="7432" width="14" style="29" customWidth="1"/>
    <col min="7433" max="7433" width="15" style="29" customWidth="1"/>
    <col min="7434" max="7680" width="11.42578125" style="29"/>
    <col min="7681" max="7681" width="5" style="29" customWidth="1"/>
    <col min="7682" max="7682" width="43" style="29" customWidth="1"/>
    <col min="7683" max="7683" width="12.85546875" style="29" customWidth="1"/>
    <col min="7684" max="7684" width="13.28515625" style="29" customWidth="1"/>
    <col min="7685" max="7685" width="15" style="29" customWidth="1"/>
    <col min="7686" max="7686" width="16.5703125" style="29" customWidth="1"/>
    <col min="7687" max="7687" width="13.42578125" style="29" customWidth="1"/>
    <col min="7688" max="7688" width="14" style="29" customWidth="1"/>
    <col min="7689" max="7689" width="15" style="29" customWidth="1"/>
    <col min="7690" max="7936" width="11.42578125" style="29"/>
    <col min="7937" max="7937" width="5" style="29" customWidth="1"/>
    <col min="7938" max="7938" width="43" style="29" customWidth="1"/>
    <col min="7939" max="7939" width="12.85546875" style="29" customWidth="1"/>
    <col min="7940" max="7940" width="13.28515625" style="29" customWidth="1"/>
    <col min="7941" max="7941" width="15" style="29" customWidth="1"/>
    <col min="7942" max="7942" width="16.5703125" style="29" customWidth="1"/>
    <col min="7943" max="7943" width="13.42578125" style="29" customWidth="1"/>
    <col min="7944" max="7944" width="14" style="29" customWidth="1"/>
    <col min="7945" max="7945" width="15" style="29" customWidth="1"/>
    <col min="7946" max="8192" width="11.42578125" style="29"/>
    <col min="8193" max="8193" width="5" style="29" customWidth="1"/>
    <col min="8194" max="8194" width="43" style="29" customWidth="1"/>
    <col min="8195" max="8195" width="12.85546875" style="29" customWidth="1"/>
    <col min="8196" max="8196" width="13.28515625" style="29" customWidth="1"/>
    <col min="8197" max="8197" width="15" style="29" customWidth="1"/>
    <col min="8198" max="8198" width="16.5703125" style="29" customWidth="1"/>
    <col min="8199" max="8199" width="13.42578125" style="29" customWidth="1"/>
    <col min="8200" max="8200" width="14" style="29" customWidth="1"/>
    <col min="8201" max="8201" width="15" style="29" customWidth="1"/>
    <col min="8202" max="8448" width="11.42578125" style="29"/>
    <col min="8449" max="8449" width="5" style="29" customWidth="1"/>
    <col min="8450" max="8450" width="43" style="29" customWidth="1"/>
    <col min="8451" max="8451" width="12.85546875" style="29" customWidth="1"/>
    <col min="8452" max="8452" width="13.28515625" style="29" customWidth="1"/>
    <col min="8453" max="8453" width="15" style="29" customWidth="1"/>
    <col min="8454" max="8454" width="16.5703125" style="29" customWidth="1"/>
    <col min="8455" max="8455" width="13.42578125" style="29" customWidth="1"/>
    <col min="8456" max="8456" width="14" style="29" customWidth="1"/>
    <col min="8457" max="8457" width="15" style="29" customWidth="1"/>
    <col min="8458" max="8704" width="11.42578125" style="29"/>
    <col min="8705" max="8705" width="5" style="29" customWidth="1"/>
    <col min="8706" max="8706" width="43" style="29" customWidth="1"/>
    <col min="8707" max="8707" width="12.85546875" style="29" customWidth="1"/>
    <col min="8708" max="8708" width="13.28515625" style="29" customWidth="1"/>
    <col min="8709" max="8709" width="15" style="29" customWidth="1"/>
    <col min="8710" max="8710" width="16.5703125" style="29" customWidth="1"/>
    <col min="8711" max="8711" width="13.42578125" style="29" customWidth="1"/>
    <col min="8712" max="8712" width="14" style="29" customWidth="1"/>
    <col min="8713" max="8713" width="15" style="29" customWidth="1"/>
    <col min="8714" max="8960" width="11.42578125" style="29"/>
    <col min="8961" max="8961" width="5" style="29" customWidth="1"/>
    <col min="8962" max="8962" width="43" style="29" customWidth="1"/>
    <col min="8963" max="8963" width="12.85546875" style="29" customWidth="1"/>
    <col min="8964" max="8964" width="13.28515625" style="29" customWidth="1"/>
    <col min="8965" max="8965" width="15" style="29" customWidth="1"/>
    <col min="8966" max="8966" width="16.5703125" style="29" customWidth="1"/>
    <col min="8967" max="8967" width="13.42578125" style="29" customWidth="1"/>
    <col min="8968" max="8968" width="14" style="29" customWidth="1"/>
    <col min="8969" max="8969" width="15" style="29" customWidth="1"/>
    <col min="8970" max="9216" width="11.42578125" style="29"/>
    <col min="9217" max="9217" width="5" style="29" customWidth="1"/>
    <col min="9218" max="9218" width="43" style="29" customWidth="1"/>
    <col min="9219" max="9219" width="12.85546875" style="29" customWidth="1"/>
    <col min="9220" max="9220" width="13.28515625" style="29" customWidth="1"/>
    <col min="9221" max="9221" width="15" style="29" customWidth="1"/>
    <col min="9222" max="9222" width="16.5703125" style="29" customWidth="1"/>
    <col min="9223" max="9223" width="13.42578125" style="29" customWidth="1"/>
    <col min="9224" max="9224" width="14" style="29" customWidth="1"/>
    <col min="9225" max="9225" width="15" style="29" customWidth="1"/>
    <col min="9226" max="9472" width="11.42578125" style="29"/>
    <col min="9473" max="9473" width="5" style="29" customWidth="1"/>
    <col min="9474" max="9474" width="43" style="29" customWidth="1"/>
    <col min="9475" max="9475" width="12.85546875" style="29" customWidth="1"/>
    <col min="9476" max="9476" width="13.28515625" style="29" customWidth="1"/>
    <col min="9477" max="9477" width="15" style="29" customWidth="1"/>
    <col min="9478" max="9478" width="16.5703125" style="29" customWidth="1"/>
    <col min="9479" max="9479" width="13.42578125" style="29" customWidth="1"/>
    <col min="9480" max="9480" width="14" style="29" customWidth="1"/>
    <col min="9481" max="9481" width="15" style="29" customWidth="1"/>
    <col min="9482" max="9728" width="11.42578125" style="29"/>
    <col min="9729" max="9729" width="5" style="29" customWidth="1"/>
    <col min="9730" max="9730" width="43" style="29" customWidth="1"/>
    <col min="9731" max="9731" width="12.85546875" style="29" customWidth="1"/>
    <col min="9732" max="9732" width="13.28515625" style="29" customWidth="1"/>
    <col min="9733" max="9733" width="15" style="29" customWidth="1"/>
    <col min="9734" max="9734" width="16.5703125" style="29" customWidth="1"/>
    <col min="9735" max="9735" width="13.42578125" style="29" customWidth="1"/>
    <col min="9736" max="9736" width="14" style="29" customWidth="1"/>
    <col min="9737" max="9737" width="15" style="29" customWidth="1"/>
    <col min="9738" max="9984" width="11.42578125" style="29"/>
    <col min="9985" max="9985" width="5" style="29" customWidth="1"/>
    <col min="9986" max="9986" width="43" style="29" customWidth="1"/>
    <col min="9987" max="9987" width="12.85546875" style="29" customWidth="1"/>
    <col min="9988" max="9988" width="13.28515625" style="29" customWidth="1"/>
    <col min="9989" max="9989" width="15" style="29" customWidth="1"/>
    <col min="9990" max="9990" width="16.5703125" style="29" customWidth="1"/>
    <col min="9991" max="9991" width="13.42578125" style="29" customWidth="1"/>
    <col min="9992" max="9992" width="14" style="29" customWidth="1"/>
    <col min="9993" max="9993" width="15" style="29" customWidth="1"/>
    <col min="9994" max="10240" width="11.42578125" style="29"/>
    <col min="10241" max="10241" width="5" style="29" customWidth="1"/>
    <col min="10242" max="10242" width="43" style="29" customWidth="1"/>
    <col min="10243" max="10243" width="12.85546875" style="29" customWidth="1"/>
    <col min="10244" max="10244" width="13.28515625" style="29" customWidth="1"/>
    <col min="10245" max="10245" width="15" style="29" customWidth="1"/>
    <col min="10246" max="10246" width="16.5703125" style="29" customWidth="1"/>
    <col min="10247" max="10247" width="13.42578125" style="29" customWidth="1"/>
    <col min="10248" max="10248" width="14" style="29" customWidth="1"/>
    <col min="10249" max="10249" width="15" style="29" customWidth="1"/>
    <col min="10250" max="10496" width="11.42578125" style="29"/>
    <col min="10497" max="10497" width="5" style="29" customWidth="1"/>
    <col min="10498" max="10498" width="43" style="29" customWidth="1"/>
    <col min="10499" max="10499" width="12.85546875" style="29" customWidth="1"/>
    <col min="10500" max="10500" width="13.28515625" style="29" customWidth="1"/>
    <col min="10501" max="10501" width="15" style="29" customWidth="1"/>
    <col min="10502" max="10502" width="16.5703125" style="29" customWidth="1"/>
    <col min="10503" max="10503" width="13.42578125" style="29" customWidth="1"/>
    <col min="10504" max="10504" width="14" style="29" customWidth="1"/>
    <col min="10505" max="10505" width="15" style="29" customWidth="1"/>
    <col min="10506" max="10752" width="11.42578125" style="29"/>
    <col min="10753" max="10753" width="5" style="29" customWidth="1"/>
    <col min="10754" max="10754" width="43" style="29" customWidth="1"/>
    <col min="10755" max="10755" width="12.85546875" style="29" customWidth="1"/>
    <col min="10756" max="10756" width="13.28515625" style="29" customWidth="1"/>
    <col min="10757" max="10757" width="15" style="29" customWidth="1"/>
    <col min="10758" max="10758" width="16.5703125" style="29" customWidth="1"/>
    <col min="10759" max="10759" width="13.42578125" style="29" customWidth="1"/>
    <col min="10760" max="10760" width="14" style="29" customWidth="1"/>
    <col min="10761" max="10761" width="15" style="29" customWidth="1"/>
    <col min="10762" max="11008" width="11.42578125" style="29"/>
    <col min="11009" max="11009" width="5" style="29" customWidth="1"/>
    <col min="11010" max="11010" width="43" style="29" customWidth="1"/>
    <col min="11011" max="11011" width="12.85546875" style="29" customWidth="1"/>
    <col min="11012" max="11012" width="13.28515625" style="29" customWidth="1"/>
    <col min="11013" max="11013" width="15" style="29" customWidth="1"/>
    <col min="11014" max="11014" width="16.5703125" style="29" customWidth="1"/>
    <col min="11015" max="11015" width="13.42578125" style="29" customWidth="1"/>
    <col min="11016" max="11016" width="14" style="29" customWidth="1"/>
    <col min="11017" max="11017" width="15" style="29" customWidth="1"/>
    <col min="11018" max="11264" width="11.42578125" style="29"/>
    <col min="11265" max="11265" width="5" style="29" customWidth="1"/>
    <col min="11266" max="11266" width="43" style="29" customWidth="1"/>
    <col min="11267" max="11267" width="12.85546875" style="29" customWidth="1"/>
    <col min="11268" max="11268" width="13.28515625" style="29" customWidth="1"/>
    <col min="11269" max="11269" width="15" style="29" customWidth="1"/>
    <col min="11270" max="11270" width="16.5703125" style="29" customWidth="1"/>
    <col min="11271" max="11271" width="13.42578125" style="29" customWidth="1"/>
    <col min="11272" max="11272" width="14" style="29" customWidth="1"/>
    <col min="11273" max="11273" width="15" style="29" customWidth="1"/>
    <col min="11274" max="11520" width="11.42578125" style="29"/>
    <col min="11521" max="11521" width="5" style="29" customWidth="1"/>
    <col min="11522" max="11522" width="43" style="29" customWidth="1"/>
    <col min="11523" max="11523" width="12.85546875" style="29" customWidth="1"/>
    <col min="11524" max="11524" width="13.28515625" style="29" customWidth="1"/>
    <col min="11525" max="11525" width="15" style="29" customWidth="1"/>
    <col min="11526" max="11526" width="16.5703125" style="29" customWidth="1"/>
    <col min="11527" max="11527" width="13.42578125" style="29" customWidth="1"/>
    <col min="11528" max="11528" width="14" style="29" customWidth="1"/>
    <col min="11529" max="11529" width="15" style="29" customWidth="1"/>
    <col min="11530" max="11776" width="11.42578125" style="29"/>
    <col min="11777" max="11777" width="5" style="29" customWidth="1"/>
    <col min="11778" max="11778" width="43" style="29" customWidth="1"/>
    <col min="11779" max="11779" width="12.85546875" style="29" customWidth="1"/>
    <col min="11780" max="11780" width="13.28515625" style="29" customWidth="1"/>
    <col min="11781" max="11781" width="15" style="29" customWidth="1"/>
    <col min="11782" max="11782" width="16.5703125" style="29" customWidth="1"/>
    <col min="11783" max="11783" width="13.42578125" style="29" customWidth="1"/>
    <col min="11784" max="11784" width="14" style="29" customWidth="1"/>
    <col min="11785" max="11785" width="15" style="29" customWidth="1"/>
    <col min="11786" max="12032" width="11.42578125" style="29"/>
    <col min="12033" max="12033" width="5" style="29" customWidth="1"/>
    <col min="12034" max="12034" width="43" style="29" customWidth="1"/>
    <col min="12035" max="12035" width="12.85546875" style="29" customWidth="1"/>
    <col min="12036" max="12036" width="13.28515625" style="29" customWidth="1"/>
    <col min="12037" max="12037" width="15" style="29" customWidth="1"/>
    <col min="12038" max="12038" width="16.5703125" style="29" customWidth="1"/>
    <col min="12039" max="12039" width="13.42578125" style="29" customWidth="1"/>
    <col min="12040" max="12040" width="14" style="29" customWidth="1"/>
    <col min="12041" max="12041" width="15" style="29" customWidth="1"/>
    <col min="12042" max="12288" width="11.42578125" style="29"/>
    <col min="12289" max="12289" width="5" style="29" customWidth="1"/>
    <col min="12290" max="12290" width="43" style="29" customWidth="1"/>
    <col min="12291" max="12291" width="12.85546875" style="29" customWidth="1"/>
    <col min="12292" max="12292" width="13.28515625" style="29" customWidth="1"/>
    <col min="12293" max="12293" width="15" style="29" customWidth="1"/>
    <col min="12294" max="12294" width="16.5703125" style="29" customWidth="1"/>
    <col min="12295" max="12295" width="13.42578125" style="29" customWidth="1"/>
    <col min="12296" max="12296" width="14" style="29" customWidth="1"/>
    <col min="12297" max="12297" width="15" style="29" customWidth="1"/>
    <col min="12298" max="12544" width="11.42578125" style="29"/>
    <col min="12545" max="12545" width="5" style="29" customWidth="1"/>
    <col min="12546" max="12546" width="43" style="29" customWidth="1"/>
    <col min="12547" max="12547" width="12.85546875" style="29" customWidth="1"/>
    <col min="12548" max="12548" width="13.28515625" style="29" customWidth="1"/>
    <col min="12549" max="12549" width="15" style="29" customWidth="1"/>
    <col min="12550" max="12550" width="16.5703125" style="29" customWidth="1"/>
    <col min="12551" max="12551" width="13.42578125" style="29" customWidth="1"/>
    <col min="12552" max="12552" width="14" style="29" customWidth="1"/>
    <col min="12553" max="12553" width="15" style="29" customWidth="1"/>
    <col min="12554" max="12800" width="11.42578125" style="29"/>
    <col min="12801" max="12801" width="5" style="29" customWidth="1"/>
    <col min="12802" max="12802" width="43" style="29" customWidth="1"/>
    <col min="12803" max="12803" width="12.85546875" style="29" customWidth="1"/>
    <col min="12804" max="12804" width="13.28515625" style="29" customWidth="1"/>
    <col min="12805" max="12805" width="15" style="29" customWidth="1"/>
    <col min="12806" max="12806" width="16.5703125" style="29" customWidth="1"/>
    <col min="12807" max="12807" width="13.42578125" style="29" customWidth="1"/>
    <col min="12808" max="12808" width="14" style="29" customWidth="1"/>
    <col min="12809" max="12809" width="15" style="29" customWidth="1"/>
    <col min="12810" max="13056" width="11.42578125" style="29"/>
    <col min="13057" max="13057" width="5" style="29" customWidth="1"/>
    <col min="13058" max="13058" width="43" style="29" customWidth="1"/>
    <col min="13059" max="13059" width="12.85546875" style="29" customWidth="1"/>
    <col min="13060" max="13060" width="13.28515625" style="29" customWidth="1"/>
    <col min="13061" max="13061" width="15" style="29" customWidth="1"/>
    <col min="13062" max="13062" width="16.5703125" style="29" customWidth="1"/>
    <col min="13063" max="13063" width="13.42578125" style="29" customWidth="1"/>
    <col min="13064" max="13064" width="14" style="29" customWidth="1"/>
    <col min="13065" max="13065" width="15" style="29" customWidth="1"/>
    <col min="13066" max="13312" width="11.42578125" style="29"/>
    <col min="13313" max="13313" width="5" style="29" customWidth="1"/>
    <col min="13314" max="13314" width="43" style="29" customWidth="1"/>
    <col min="13315" max="13315" width="12.85546875" style="29" customWidth="1"/>
    <col min="13316" max="13316" width="13.28515625" style="29" customWidth="1"/>
    <col min="13317" max="13317" width="15" style="29" customWidth="1"/>
    <col min="13318" max="13318" width="16.5703125" style="29" customWidth="1"/>
    <col min="13319" max="13319" width="13.42578125" style="29" customWidth="1"/>
    <col min="13320" max="13320" width="14" style="29" customWidth="1"/>
    <col min="13321" max="13321" width="15" style="29" customWidth="1"/>
    <col min="13322" max="13568" width="11.42578125" style="29"/>
    <col min="13569" max="13569" width="5" style="29" customWidth="1"/>
    <col min="13570" max="13570" width="43" style="29" customWidth="1"/>
    <col min="13571" max="13571" width="12.85546875" style="29" customWidth="1"/>
    <col min="13572" max="13572" width="13.28515625" style="29" customWidth="1"/>
    <col min="13573" max="13573" width="15" style="29" customWidth="1"/>
    <col min="13574" max="13574" width="16.5703125" style="29" customWidth="1"/>
    <col min="13575" max="13575" width="13.42578125" style="29" customWidth="1"/>
    <col min="13576" max="13576" width="14" style="29" customWidth="1"/>
    <col min="13577" max="13577" width="15" style="29" customWidth="1"/>
    <col min="13578" max="13824" width="11.42578125" style="29"/>
    <col min="13825" max="13825" width="5" style="29" customWidth="1"/>
    <col min="13826" max="13826" width="43" style="29" customWidth="1"/>
    <col min="13827" max="13827" width="12.85546875" style="29" customWidth="1"/>
    <col min="13828" max="13828" width="13.28515625" style="29" customWidth="1"/>
    <col min="13829" max="13829" width="15" style="29" customWidth="1"/>
    <col min="13830" max="13830" width="16.5703125" style="29" customWidth="1"/>
    <col min="13831" max="13831" width="13.42578125" style="29" customWidth="1"/>
    <col min="13832" max="13832" width="14" style="29" customWidth="1"/>
    <col min="13833" max="13833" width="15" style="29" customWidth="1"/>
    <col min="13834" max="14080" width="11.42578125" style="29"/>
    <col min="14081" max="14081" width="5" style="29" customWidth="1"/>
    <col min="14082" max="14082" width="43" style="29" customWidth="1"/>
    <col min="14083" max="14083" width="12.85546875" style="29" customWidth="1"/>
    <col min="14084" max="14084" width="13.28515625" style="29" customWidth="1"/>
    <col min="14085" max="14085" width="15" style="29" customWidth="1"/>
    <col min="14086" max="14086" width="16.5703125" style="29" customWidth="1"/>
    <col min="14087" max="14087" width="13.42578125" style="29" customWidth="1"/>
    <col min="14088" max="14088" width="14" style="29" customWidth="1"/>
    <col min="14089" max="14089" width="15" style="29" customWidth="1"/>
    <col min="14090" max="14336" width="11.42578125" style="29"/>
    <col min="14337" max="14337" width="5" style="29" customWidth="1"/>
    <col min="14338" max="14338" width="43" style="29" customWidth="1"/>
    <col min="14339" max="14339" width="12.85546875" style="29" customWidth="1"/>
    <col min="14340" max="14340" width="13.28515625" style="29" customWidth="1"/>
    <col min="14341" max="14341" width="15" style="29" customWidth="1"/>
    <col min="14342" max="14342" width="16.5703125" style="29" customWidth="1"/>
    <col min="14343" max="14343" width="13.42578125" style="29" customWidth="1"/>
    <col min="14344" max="14344" width="14" style="29" customWidth="1"/>
    <col min="14345" max="14345" width="15" style="29" customWidth="1"/>
    <col min="14346" max="14592" width="11.42578125" style="29"/>
    <col min="14593" max="14593" width="5" style="29" customWidth="1"/>
    <col min="14594" max="14594" width="43" style="29" customWidth="1"/>
    <col min="14595" max="14595" width="12.85546875" style="29" customWidth="1"/>
    <col min="14596" max="14596" width="13.28515625" style="29" customWidth="1"/>
    <col min="14597" max="14597" width="15" style="29" customWidth="1"/>
    <col min="14598" max="14598" width="16.5703125" style="29" customWidth="1"/>
    <col min="14599" max="14599" width="13.42578125" style="29" customWidth="1"/>
    <col min="14600" max="14600" width="14" style="29" customWidth="1"/>
    <col min="14601" max="14601" width="15" style="29" customWidth="1"/>
    <col min="14602" max="14848" width="11.42578125" style="29"/>
    <col min="14849" max="14849" width="5" style="29" customWidth="1"/>
    <col min="14850" max="14850" width="43" style="29" customWidth="1"/>
    <col min="14851" max="14851" width="12.85546875" style="29" customWidth="1"/>
    <col min="14852" max="14852" width="13.28515625" style="29" customWidth="1"/>
    <col min="14853" max="14853" width="15" style="29" customWidth="1"/>
    <col min="14854" max="14854" width="16.5703125" style="29" customWidth="1"/>
    <col min="14855" max="14855" width="13.42578125" style="29" customWidth="1"/>
    <col min="14856" max="14856" width="14" style="29" customWidth="1"/>
    <col min="14857" max="14857" width="15" style="29" customWidth="1"/>
    <col min="14858" max="15104" width="11.42578125" style="29"/>
    <col min="15105" max="15105" width="5" style="29" customWidth="1"/>
    <col min="15106" max="15106" width="43" style="29" customWidth="1"/>
    <col min="15107" max="15107" width="12.85546875" style="29" customWidth="1"/>
    <col min="15108" max="15108" width="13.28515625" style="29" customWidth="1"/>
    <col min="15109" max="15109" width="15" style="29" customWidth="1"/>
    <col min="15110" max="15110" width="16.5703125" style="29" customWidth="1"/>
    <col min="15111" max="15111" width="13.42578125" style="29" customWidth="1"/>
    <col min="15112" max="15112" width="14" style="29" customWidth="1"/>
    <col min="15113" max="15113" width="15" style="29" customWidth="1"/>
    <col min="15114" max="15360" width="11.42578125" style="29"/>
    <col min="15361" max="15361" width="5" style="29" customWidth="1"/>
    <col min="15362" max="15362" width="43" style="29" customWidth="1"/>
    <col min="15363" max="15363" width="12.85546875" style="29" customWidth="1"/>
    <col min="15364" max="15364" width="13.28515625" style="29" customWidth="1"/>
    <col min="15365" max="15365" width="15" style="29" customWidth="1"/>
    <col min="15366" max="15366" width="16.5703125" style="29" customWidth="1"/>
    <col min="15367" max="15367" width="13.42578125" style="29" customWidth="1"/>
    <col min="15368" max="15368" width="14" style="29" customWidth="1"/>
    <col min="15369" max="15369" width="15" style="29" customWidth="1"/>
    <col min="15370" max="15616" width="11.42578125" style="29"/>
    <col min="15617" max="15617" width="5" style="29" customWidth="1"/>
    <col min="15618" max="15618" width="43" style="29" customWidth="1"/>
    <col min="15619" max="15619" width="12.85546875" style="29" customWidth="1"/>
    <col min="15620" max="15620" width="13.28515625" style="29" customWidth="1"/>
    <col min="15621" max="15621" width="15" style="29" customWidth="1"/>
    <col min="15622" max="15622" width="16.5703125" style="29" customWidth="1"/>
    <col min="15623" max="15623" width="13.42578125" style="29" customWidth="1"/>
    <col min="15624" max="15624" width="14" style="29" customWidth="1"/>
    <col min="15625" max="15625" width="15" style="29" customWidth="1"/>
    <col min="15626" max="15872" width="11.42578125" style="29"/>
    <col min="15873" max="15873" width="5" style="29" customWidth="1"/>
    <col min="15874" max="15874" width="43" style="29" customWidth="1"/>
    <col min="15875" max="15875" width="12.85546875" style="29" customWidth="1"/>
    <col min="15876" max="15876" width="13.28515625" style="29" customWidth="1"/>
    <col min="15877" max="15877" width="15" style="29" customWidth="1"/>
    <col min="15878" max="15878" width="16.5703125" style="29" customWidth="1"/>
    <col min="15879" max="15879" width="13.42578125" style="29" customWidth="1"/>
    <col min="15880" max="15880" width="14" style="29" customWidth="1"/>
    <col min="15881" max="15881" width="15" style="29" customWidth="1"/>
    <col min="15882" max="16128" width="11.42578125" style="29"/>
    <col min="16129" max="16129" width="5" style="29" customWidth="1"/>
    <col min="16130" max="16130" width="43" style="29" customWidth="1"/>
    <col min="16131" max="16131" width="12.85546875" style="29" customWidth="1"/>
    <col min="16132" max="16132" width="13.28515625" style="29" customWidth="1"/>
    <col min="16133" max="16133" width="15" style="29" customWidth="1"/>
    <col min="16134" max="16134" width="16.5703125" style="29" customWidth="1"/>
    <col min="16135" max="16135" width="13.42578125" style="29" customWidth="1"/>
    <col min="16136" max="16136" width="14" style="29" customWidth="1"/>
    <col min="16137" max="16137" width="15" style="29" customWidth="1"/>
    <col min="16138" max="16384" width="11.42578125" style="29"/>
  </cols>
  <sheetData>
    <row r="1" spans="2:9" ht="13.5" thickBot="1" x14ac:dyDescent="0.25"/>
    <row r="2" spans="2:9" ht="13.5" thickBot="1" x14ac:dyDescent="0.25">
      <c r="B2" s="30" t="s">
        <v>0</v>
      </c>
      <c r="C2" s="31"/>
      <c r="D2" s="31"/>
      <c r="E2" s="31"/>
      <c r="F2" s="31"/>
      <c r="G2" s="31"/>
      <c r="H2" s="31"/>
      <c r="I2" s="32"/>
    </row>
    <row r="3" spans="2:9" ht="13.5" thickBot="1" x14ac:dyDescent="0.25">
      <c r="B3" s="33" t="s">
        <v>124</v>
      </c>
      <c r="C3" s="34"/>
      <c r="D3" s="34"/>
      <c r="E3" s="34"/>
      <c r="F3" s="34"/>
      <c r="G3" s="34"/>
      <c r="H3" s="34"/>
      <c r="I3" s="35"/>
    </row>
    <row r="4" spans="2:9" ht="13.5" thickBot="1" x14ac:dyDescent="0.25">
      <c r="B4" s="33" t="s">
        <v>125</v>
      </c>
      <c r="C4" s="34"/>
      <c r="D4" s="34"/>
      <c r="E4" s="34"/>
      <c r="F4" s="34"/>
      <c r="G4" s="34"/>
      <c r="H4" s="34"/>
      <c r="I4" s="35"/>
    </row>
    <row r="5" spans="2:9" ht="13.5" thickBot="1" x14ac:dyDescent="0.25">
      <c r="B5" s="33" t="s">
        <v>3</v>
      </c>
      <c r="C5" s="34"/>
      <c r="D5" s="34"/>
      <c r="E5" s="34"/>
      <c r="F5" s="34"/>
      <c r="G5" s="34"/>
      <c r="H5" s="34"/>
      <c r="I5" s="35"/>
    </row>
    <row r="6" spans="2:9" ht="76.5" x14ac:dyDescent="0.2">
      <c r="B6" s="36" t="s">
        <v>126</v>
      </c>
      <c r="C6" s="36" t="s">
        <v>127</v>
      </c>
      <c r="D6" s="36" t="s">
        <v>128</v>
      </c>
      <c r="E6" s="36" t="s">
        <v>129</v>
      </c>
      <c r="F6" s="36" t="s">
        <v>130</v>
      </c>
      <c r="G6" s="36" t="s">
        <v>131</v>
      </c>
      <c r="H6" s="36" t="s">
        <v>132</v>
      </c>
      <c r="I6" s="36" t="s">
        <v>133</v>
      </c>
    </row>
    <row r="7" spans="2:9" ht="13.5" thickBot="1" x14ac:dyDescent="0.25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139</v>
      </c>
      <c r="H7" s="37" t="s">
        <v>140</v>
      </c>
      <c r="I7" s="37" t="s">
        <v>141</v>
      </c>
    </row>
    <row r="8" spans="2:9" ht="12.75" customHeight="1" x14ac:dyDescent="0.2">
      <c r="B8" s="38" t="s">
        <v>142</v>
      </c>
      <c r="C8" s="39">
        <f t="shared" ref="C8:I8" si="0">C9+C13</f>
        <v>0</v>
      </c>
      <c r="D8" s="39">
        <f t="shared" si="0"/>
        <v>0</v>
      </c>
      <c r="E8" s="39">
        <f t="shared" si="0"/>
        <v>0</v>
      </c>
      <c r="F8" s="39">
        <f t="shared" si="0"/>
        <v>0</v>
      </c>
      <c r="G8" s="39">
        <f t="shared" si="0"/>
        <v>0</v>
      </c>
      <c r="H8" s="39">
        <f t="shared" si="0"/>
        <v>0</v>
      </c>
      <c r="I8" s="39">
        <f t="shared" si="0"/>
        <v>0</v>
      </c>
    </row>
    <row r="9" spans="2:9" ht="12.75" customHeight="1" x14ac:dyDescent="0.2">
      <c r="B9" s="38" t="s">
        <v>143</v>
      </c>
      <c r="C9" s="39">
        <f t="shared" ref="C9:I9" si="1">SUM(C10:C12)</f>
        <v>0</v>
      </c>
      <c r="D9" s="39">
        <f t="shared" si="1"/>
        <v>0</v>
      </c>
      <c r="E9" s="39">
        <f t="shared" si="1"/>
        <v>0</v>
      </c>
      <c r="F9" s="39">
        <f t="shared" si="1"/>
        <v>0</v>
      </c>
      <c r="G9" s="39">
        <f t="shared" si="1"/>
        <v>0</v>
      </c>
      <c r="H9" s="39">
        <f t="shared" si="1"/>
        <v>0</v>
      </c>
      <c r="I9" s="39">
        <f t="shared" si="1"/>
        <v>0</v>
      </c>
    </row>
    <row r="10" spans="2:9" x14ac:dyDescent="0.2">
      <c r="B10" s="40" t="s">
        <v>144</v>
      </c>
      <c r="C10" s="39">
        <v>0</v>
      </c>
      <c r="D10" s="39">
        <v>0</v>
      </c>
      <c r="E10" s="39">
        <v>0</v>
      </c>
      <c r="F10" s="39"/>
      <c r="G10" s="41">
        <v>0</v>
      </c>
      <c r="H10" s="39">
        <v>0</v>
      </c>
      <c r="I10" s="39">
        <v>0</v>
      </c>
    </row>
    <row r="11" spans="2:9" x14ac:dyDescent="0.2">
      <c r="B11" s="40" t="s">
        <v>145</v>
      </c>
      <c r="C11" s="41">
        <v>0</v>
      </c>
      <c r="D11" s="41">
        <v>0</v>
      </c>
      <c r="E11" s="41">
        <v>0</v>
      </c>
      <c r="F11" s="41"/>
      <c r="G11" s="41">
        <v>0</v>
      </c>
      <c r="H11" s="41">
        <v>0</v>
      </c>
      <c r="I11" s="41">
        <v>0</v>
      </c>
    </row>
    <row r="12" spans="2:9" x14ac:dyDescent="0.2">
      <c r="B12" s="40" t="s">
        <v>146</v>
      </c>
      <c r="C12" s="41">
        <v>0</v>
      </c>
      <c r="D12" s="41">
        <v>0</v>
      </c>
      <c r="E12" s="41">
        <v>0</v>
      </c>
      <c r="F12" s="41"/>
      <c r="G12" s="41">
        <v>0</v>
      </c>
      <c r="H12" s="41">
        <v>0</v>
      </c>
      <c r="I12" s="41">
        <v>0</v>
      </c>
    </row>
    <row r="13" spans="2:9" ht="12.75" customHeight="1" x14ac:dyDescent="0.2">
      <c r="B13" s="38" t="s">
        <v>147</v>
      </c>
      <c r="C13" s="39">
        <f t="shared" ref="C13:I13" si="2">SUM(C14:C16)</f>
        <v>0</v>
      </c>
      <c r="D13" s="39">
        <f t="shared" si="2"/>
        <v>0</v>
      </c>
      <c r="E13" s="39">
        <f t="shared" si="2"/>
        <v>0</v>
      </c>
      <c r="F13" s="39">
        <f t="shared" si="2"/>
        <v>0</v>
      </c>
      <c r="G13" s="39">
        <f t="shared" si="2"/>
        <v>0</v>
      </c>
      <c r="H13" s="39">
        <f t="shared" si="2"/>
        <v>0</v>
      </c>
      <c r="I13" s="39">
        <f t="shared" si="2"/>
        <v>0</v>
      </c>
    </row>
    <row r="14" spans="2:9" x14ac:dyDescent="0.2">
      <c r="B14" s="40" t="s">
        <v>148</v>
      </c>
      <c r="C14" s="39">
        <v>0</v>
      </c>
      <c r="D14" s="39">
        <v>0</v>
      </c>
      <c r="E14" s="39">
        <v>0</v>
      </c>
      <c r="F14" s="39"/>
      <c r="G14" s="41">
        <v>0</v>
      </c>
      <c r="H14" s="39">
        <v>0</v>
      </c>
      <c r="I14" s="39">
        <v>0</v>
      </c>
    </row>
    <row r="15" spans="2:9" x14ac:dyDescent="0.2">
      <c r="B15" s="40" t="s">
        <v>149</v>
      </c>
      <c r="C15" s="41">
        <v>0</v>
      </c>
      <c r="D15" s="41">
        <v>0</v>
      </c>
      <c r="E15" s="41">
        <v>0</v>
      </c>
      <c r="F15" s="41"/>
      <c r="G15" s="41">
        <v>0</v>
      </c>
      <c r="H15" s="41">
        <v>0</v>
      </c>
      <c r="I15" s="41">
        <v>0</v>
      </c>
    </row>
    <row r="16" spans="2:9" x14ac:dyDescent="0.2">
      <c r="B16" s="40" t="s">
        <v>150</v>
      </c>
      <c r="C16" s="41">
        <v>0</v>
      </c>
      <c r="D16" s="41">
        <v>0</v>
      </c>
      <c r="E16" s="41">
        <v>0</v>
      </c>
      <c r="F16" s="41"/>
      <c r="G16" s="41">
        <v>0</v>
      </c>
      <c r="H16" s="41">
        <v>0</v>
      </c>
      <c r="I16" s="41">
        <v>0</v>
      </c>
    </row>
    <row r="17" spans="2:9" x14ac:dyDescent="0.2">
      <c r="B17" s="38" t="s">
        <v>151</v>
      </c>
      <c r="C17" s="39">
        <v>744028.51</v>
      </c>
      <c r="D17" s="42"/>
      <c r="E17" s="42"/>
      <c r="F17" s="42"/>
      <c r="G17" s="43">
        <v>1417890.36</v>
      </c>
      <c r="H17" s="42"/>
      <c r="I17" s="42"/>
    </row>
    <row r="18" spans="2:9" x14ac:dyDescent="0.2">
      <c r="B18" s="44"/>
      <c r="C18" s="41"/>
      <c r="D18" s="41"/>
      <c r="E18" s="41"/>
      <c r="F18" s="41"/>
      <c r="G18" s="41"/>
      <c r="H18" s="41"/>
      <c r="I18" s="41"/>
    </row>
    <row r="19" spans="2:9" ht="12.75" customHeight="1" x14ac:dyDescent="0.2">
      <c r="B19" s="45" t="s">
        <v>152</v>
      </c>
      <c r="C19" s="39">
        <f>C8+C17</f>
        <v>744028.51</v>
      </c>
      <c r="D19" s="39">
        <f t="shared" ref="D19:I19" si="3">D8+D17</f>
        <v>0</v>
      </c>
      <c r="E19" s="39">
        <f t="shared" si="3"/>
        <v>0</v>
      </c>
      <c r="F19" s="39">
        <f t="shared" si="3"/>
        <v>0</v>
      </c>
      <c r="G19" s="39">
        <f t="shared" si="3"/>
        <v>1417890.36</v>
      </c>
      <c r="H19" s="39">
        <f t="shared" si="3"/>
        <v>0</v>
      </c>
      <c r="I19" s="39">
        <f t="shared" si="3"/>
        <v>0</v>
      </c>
    </row>
    <row r="20" spans="2:9" x14ac:dyDescent="0.2">
      <c r="B20" s="38"/>
      <c r="C20" s="39"/>
      <c r="D20" s="39"/>
      <c r="E20" s="39"/>
      <c r="F20" s="39"/>
      <c r="G20" s="39"/>
      <c r="H20" s="39"/>
      <c r="I20" s="39"/>
    </row>
    <row r="21" spans="2:9" ht="12.75" customHeight="1" x14ac:dyDescent="0.2">
      <c r="B21" s="38" t="s">
        <v>153</v>
      </c>
      <c r="C21" s="39">
        <f t="shared" ref="C21:I21" si="4">SUM(C22:C24)</f>
        <v>0</v>
      </c>
      <c r="D21" s="39">
        <f t="shared" si="4"/>
        <v>0</v>
      </c>
      <c r="E21" s="39">
        <f t="shared" si="4"/>
        <v>0</v>
      </c>
      <c r="F21" s="39">
        <f t="shared" si="4"/>
        <v>0</v>
      </c>
      <c r="G21" s="39">
        <f t="shared" si="4"/>
        <v>0</v>
      </c>
      <c r="H21" s="39">
        <f t="shared" si="4"/>
        <v>0</v>
      </c>
      <c r="I21" s="39">
        <f t="shared" si="4"/>
        <v>0</v>
      </c>
    </row>
    <row r="22" spans="2:9" ht="12.75" customHeight="1" x14ac:dyDescent="0.2">
      <c r="B22" s="44" t="s">
        <v>154</v>
      </c>
      <c r="C22" s="41"/>
      <c r="D22" s="41"/>
      <c r="E22" s="41"/>
      <c r="F22" s="41"/>
      <c r="G22" s="41">
        <f>C22+D22-E22+F22</f>
        <v>0</v>
      </c>
      <c r="H22" s="41"/>
      <c r="I22" s="41"/>
    </row>
    <row r="23" spans="2:9" ht="12.75" customHeight="1" x14ac:dyDescent="0.2">
      <c r="B23" s="44" t="s">
        <v>155</v>
      </c>
      <c r="C23" s="41"/>
      <c r="D23" s="41"/>
      <c r="E23" s="41"/>
      <c r="F23" s="41"/>
      <c r="G23" s="41">
        <f>C23+D23-E23+F23</f>
        <v>0</v>
      </c>
      <c r="H23" s="41"/>
      <c r="I23" s="41"/>
    </row>
    <row r="24" spans="2:9" ht="12.75" customHeight="1" x14ac:dyDescent="0.2">
      <c r="B24" s="44" t="s">
        <v>156</v>
      </c>
      <c r="C24" s="41"/>
      <c r="D24" s="41"/>
      <c r="E24" s="41"/>
      <c r="F24" s="41"/>
      <c r="G24" s="41">
        <f>C24+D24-E24+F24</f>
        <v>0</v>
      </c>
      <c r="H24" s="41"/>
      <c r="I24" s="41"/>
    </row>
    <row r="25" spans="2:9" x14ac:dyDescent="0.2">
      <c r="B25" s="46"/>
      <c r="C25" s="47"/>
      <c r="D25" s="47"/>
      <c r="E25" s="47"/>
      <c r="F25" s="47"/>
      <c r="G25" s="47"/>
      <c r="H25" s="47"/>
      <c r="I25" s="47"/>
    </row>
    <row r="26" spans="2:9" ht="25.5" x14ac:dyDescent="0.2">
      <c r="B26" s="45" t="s">
        <v>157</v>
      </c>
      <c r="C26" s="39">
        <f t="shared" ref="C26:I26" si="5">SUM(C27:C29)</f>
        <v>0</v>
      </c>
      <c r="D26" s="39">
        <f t="shared" si="5"/>
        <v>0</v>
      </c>
      <c r="E26" s="39">
        <f t="shared" si="5"/>
        <v>0</v>
      </c>
      <c r="F26" s="39">
        <f t="shared" si="5"/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</row>
    <row r="27" spans="2:9" ht="12.75" customHeight="1" x14ac:dyDescent="0.2">
      <c r="B27" s="44" t="s">
        <v>158</v>
      </c>
      <c r="C27" s="41"/>
      <c r="D27" s="41"/>
      <c r="E27" s="41"/>
      <c r="F27" s="41"/>
      <c r="G27" s="41">
        <f>C27+D27-E27+F27</f>
        <v>0</v>
      </c>
      <c r="H27" s="41"/>
      <c r="I27" s="41"/>
    </row>
    <row r="28" spans="2:9" ht="12.75" customHeight="1" x14ac:dyDescent="0.2">
      <c r="B28" s="44" t="s">
        <v>159</v>
      </c>
      <c r="C28" s="41"/>
      <c r="D28" s="41"/>
      <c r="E28" s="41"/>
      <c r="F28" s="41"/>
      <c r="G28" s="41">
        <f>C28+D28-E28+F28</f>
        <v>0</v>
      </c>
      <c r="H28" s="41"/>
      <c r="I28" s="41"/>
    </row>
    <row r="29" spans="2:9" ht="12.75" customHeight="1" x14ac:dyDescent="0.2">
      <c r="B29" s="44" t="s">
        <v>160</v>
      </c>
      <c r="C29" s="41"/>
      <c r="D29" s="41"/>
      <c r="E29" s="41"/>
      <c r="F29" s="41"/>
      <c r="G29" s="41">
        <f>C29+D29-E29+F29</f>
        <v>0</v>
      </c>
      <c r="H29" s="41"/>
      <c r="I29" s="41"/>
    </row>
    <row r="30" spans="2:9" ht="13.5" thickBot="1" x14ac:dyDescent="0.25">
      <c r="B30" s="48"/>
      <c r="C30" s="49"/>
      <c r="D30" s="49"/>
      <c r="E30" s="49"/>
      <c r="F30" s="49"/>
      <c r="G30" s="49"/>
      <c r="H30" s="49"/>
      <c r="I30" s="49"/>
    </row>
    <row r="31" spans="2:9" ht="18.75" customHeight="1" x14ac:dyDescent="0.2">
      <c r="B31" s="50" t="s">
        <v>161</v>
      </c>
      <c r="C31" s="50"/>
      <c r="D31" s="50"/>
      <c r="E31" s="50"/>
      <c r="F31" s="50"/>
      <c r="G31" s="50"/>
      <c r="H31" s="50"/>
      <c r="I31" s="50"/>
    </row>
    <row r="32" spans="2:9" x14ac:dyDescent="0.2">
      <c r="B32" s="51" t="s">
        <v>162</v>
      </c>
      <c r="C32" s="52"/>
      <c r="D32" s="53"/>
      <c r="E32" s="53"/>
      <c r="F32" s="53"/>
      <c r="G32" s="53"/>
      <c r="H32" s="53"/>
      <c r="I32" s="53"/>
    </row>
    <row r="33" spans="2:9" ht="13.5" thickBot="1" x14ac:dyDescent="0.25">
      <c r="B33" s="54"/>
      <c r="C33" s="52"/>
      <c r="D33" s="52"/>
      <c r="E33" s="52"/>
      <c r="F33" s="52"/>
      <c r="G33" s="52"/>
      <c r="H33" s="52"/>
      <c r="I33" s="52"/>
    </row>
    <row r="34" spans="2:9" ht="38.25" customHeight="1" x14ac:dyDescent="0.2">
      <c r="B34" s="55" t="s">
        <v>163</v>
      </c>
      <c r="C34" s="55" t="s">
        <v>164</v>
      </c>
      <c r="D34" s="55" t="s">
        <v>165</v>
      </c>
      <c r="E34" s="56" t="s">
        <v>166</v>
      </c>
      <c r="F34" s="55" t="s">
        <v>167</v>
      </c>
      <c r="G34" s="56" t="s">
        <v>168</v>
      </c>
      <c r="H34" s="52"/>
      <c r="I34" s="52"/>
    </row>
    <row r="35" spans="2:9" ht="15.75" customHeight="1" thickBot="1" x14ac:dyDescent="0.25">
      <c r="B35" s="57"/>
      <c r="C35" s="57"/>
      <c r="D35" s="57"/>
      <c r="E35" s="58" t="s">
        <v>169</v>
      </c>
      <c r="F35" s="57"/>
      <c r="G35" s="58" t="s">
        <v>170</v>
      </c>
      <c r="H35" s="52"/>
      <c r="I35" s="52"/>
    </row>
    <row r="36" spans="2:9" x14ac:dyDescent="0.2">
      <c r="B36" s="59" t="s">
        <v>171</v>
      </c>
      <c r="C36" s="39">
        <f>SUM(C37:C39)</f>
        <v>0</v>
      </c>
      <c r="D36" s="39">
        <f>SUM(D37:D39)</f>
        <v>0</v>
      </c>
      <c r="E36" s="39">
        <f>SUM(E37:E39)</f>
        <v>0</v>
      </c>
      <c r="F36" s="39">
        <f>SUM(F37:F39)</f>
        <v>0</v>
      </c>
      <c r="G36" s="39">
        <f>SUM(G37:G39)</f>
        <v>0</v>
      </c>
      <c r="H36" s="52"/>
      <c r="I36" s="52"/>
    </row>
    <row r="37" spans="2:9" x14ac:dyDescent="0.2">
      <c r="B37" s="44" t="s">
        <v>172</v>
      </c>
      <c r="C37" s="41"/>
      <c r="D37" s="41"/>
      <c r="E37" s="41"/>
      <c r="F37" s="41"/>
      <c r="G37" s="41"/>
      <c r="H37" s="52"/>
      <c r="I37" s="52"/>
    </row>
    <row r="38" spans="2:9" x14ac:dyDescent="0.2">
      <c r="B38" s="44" t="s">
        <v>173</v>
      </c>
      <c r="C38" s="41"/>
      <c r="D38" s="41"/>
      <c r="E38" s="41"/>
      <c r="F38" s="41"/>
      <c r="G38" s="41"/>
      <c r="H38" s="52"/>
      <c r="I38" s="52"/>
    </row>
    <row r="39" spans="2:9" ht="13.5" thickBot="1" x14ac:dyDescent="0.25">
      <c r="B39" s="60" t="s">
        <v>174</v>
      </c>
      <c r="C39" s="61"/>
      <c r="D39" s="61"/>
      <c r="E39" s="61"/>
      <c r="F39" s="61"/>
      <c r="G39" s="61"/>
      <c r="H39" s="52"/>
      <c r="I39" s="52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ageMargins left="0.7" right="0.7" top="0.75" bottom="0.75" header="0.3" footer="0.3"/>
  <pageSetup scale="6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L22"/>
  <sheetViews>
    <sheetView workbookViewId="0">
      <selection activeCell="E40" sqref="E40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 x14ac:dyDescent="0.3"/>
    <row r="2" spans="2:12" ht="15.75" thickBot="1" x14ac:dyDescent="0.3">
      <c r="B2" s="30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2" ht="15.75" thickBot="1" x14ac:dyDescent="0.3">
      <c r="B3" s="33" t="s">
        <v>175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12" ht="15.75" thickBot="1" x14ac:dyDescent="0.3">
      <c r="B4" s="33" t="s">
        <v>125</v>
      </c>
      <c r="C4" s="34"/>
      <c r="D4" s="34"/>
      <c r="E4" s="34"/>
      <c r="F4" s="34"/>
      <c r="G4" s="34"/>
      <c r="H4" s="34"/>
      <c r="I4" s="34"/>
      <c r="J4" s="34"/>
      <c r="K4" s="34"/>
      <c r="L4" s="35"/>
    </row>
    <row r="5" spans="2:12" ht="15.75" thickBot="1" x14ac:dyDescent="0.3">
      <c r="B5" s="33" t="s">
        <v>3</v>
      </c>
      <c r="C5" s="34"/>
      <c r="D5" s="34"/>
      <c r="E5" s="34"/>
      <c r="F5" s="34"/>
      <c r="G5" s="34"/>
      <c r="H5" s="34"/>
      <c r="I5" s="34"/>
      <c r="J5" s="34"/>
      <c r="K5" s="34"/>
      <c r="L5" s="35"/>
    </row>
    <row r="6" spans="2:12" ht="102" x14ac:dyDescent="0.25">
      <c r="B6" s="62" t="s">
        <v>176</v>
      </c>
      <c r="C6" s="63" t="s">
        <v>177</v>
      </c>
      <c r="D6" s="63" t="s">
        <v>178</v>
      </c>
      <c r="E6" s="63" t="s">
        <v>179</v>
      </c>
      <c r="F6" s="63" t="s">
        <v>180</v>
      </c>
      <c r="G6" s="63" t="s">
        <v>181</v>
      </c>
      <c r="H6" s="63" t="s">
        <v>182</v>
      </c>
      <c r="I6" s="63" t="s">
        <v>183</v>
      </c>
      <c r="J6" s="63" t="s">
        <v>184</v>
      </c>
      <c r="K6" s="63" t="s">
        <v>185</v>
      </c>
      <c r="L6" s="63" t="s">
        <v>186</v>
      </c>
    </row>
    <row r="7" spans="2:12" ht="15.75" thickBot="1" x14ac:dyDescent="0.3">
      <c r="B7" s="37" t="s">
        <v>134</v>
      </c>
      <c r="C7" s="37" t="s">
        <v>135</v>
      </c>
      <c r="D7" s="37" t="s">
        <v>136</v>
      </c>
      <c r="E7" s="37" t="s">
        <v>137</v>
      </c>
      <c r="F7" s="37" t="s">
        <v>138</v>
      </c>
      <c r="G7" s="37" t="s">
        <v>187</v>
      </c>
      <c r="H7" s="37" t="s">
        <v>140</v>
      </c>
      <c r="I7" s="37" t="s">
        <v>141</v>
      </c>
      <c r="J7" s="37" t="s">
        <v>188</v>
      </c>
      <c r="K7" s="37" t="s">
        <v>189</v>
      </c>
      <c r="L7" s="37" t="s">
        <v>190</v>
      </c>
    </row>
    <row r="8" spans="2:12" x14ac:dyDescent="0.25"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2:12" ht="25.5" x14ac:dyDescent="0.25">
      <c r="B9" s="66" t="s">
        <v>191</v>
      </c>
      <c r="C9" s="39">
        <f>SUM(C10:C13)</f>
        <v>0</v>
      </c>
      <c r="D9" s="39">
        <f t="shared" ref="D9:L9" si="0">SUM(D10:D13)</f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0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</row>
    <row r="10" spans="2:12" x14ac:dyDescent="0.25">
      <c r="B10" s="67" t="s">
        <v>192</v>
      </c>
      <c r="C10" s="41"/>
      <c r="D10" s="41"/>
      <c r="E10" s="41"/>
      <c r="F10" s="41"/>
      <c r="G10" s="41"/>
      <c r="H10" s="41"/>
      <c r="I10" s="41"/>
      <c r="J10" s="41"/>
      <c r="K10" s="41"/>
      <c r="L10" s="41">
        <f>F10-K10</f>
        <v>0</v>
      </c>
    </row>
    <row r="11" spans="2:12" x14ac:dyDescent="0.25">
      <c r="B11" s="67" t="s">
        <v>193</v>
      </c>
      <c r="C11" s="41"/>
      <c r="D11" s="41"/>
      <c r="E11" s="41"/>
      <c r="F11" s="41"/>
      <c r="G11" s="41"/>
      <c r="H11" s="41"/>
      <c r="I11" s="41"/>
      <c r="J11" s="41"/>
      <c r="K11" s="41"/>
      <c r="L11" s="41">
        <f t="shared" ref="L11:L20" si="1">F11-K11</f>
        <v>0</v>
      </c>
    </row>
    <row r="12" spans="2:12" x14ac:dyDescent="0.25">
      <c r="B12" s="67" t="s">
        <v>194</v>
      </c>
      <c r="C12" s="41"/>
      <c r="D12" s="41"/>
      <c r="E12" s="41"/>
      <c r="F12" s="41"/>
      <c r="G12" s="41"/>
      <c r="H12" s="41"/>
      <c r="I12" s="41"/>
      <c r="J12" s="41"/>
      <c r="K12" s="41"/>
      <c r="L12" s="41">
        <f t="shared" si="1"/>
        <v>0</v>
      </c>
    </row>
    <row r="13" spans="2:12" x14ac:dyDescent="0.25">
      <c r="B13" s="67" t="s">
        <v>195</v>
      </c>
      <c r="C13" s="41"/>
      <c r="D13" s="41"/>
      <c r="E13" s="41"/>
      <c r="F13" s="41"/>
      <c r="G13" s="41"/>
      <c r="H13" s="41"/>
      <c r="I13" s="41"/>
      <c r="J13" s="41"/>
      <c r="K13" s="41"/>
      <c r="L13" s="41">
        <f t="shared" si="1"/>
        <v>0</v>
      </c>
    </row>
    <row r="14" spans="2:12" x14ac:dyDescent="0.25">
      <c r="B14" s="68"/>
      <c r="C14" s="41"/>
      <c r="D14" s="41"/>
      <c r="E14" s="41"/>
      <c r="F14" s="41"/>
      <c r="G14" s="41"/>
      <c r="H14" s="41"/>
      <c r="I14" s="41"/>
      <c r="J14" s="41"/>
      <c r="K14" s="41"/>
      <c r="L14" s="41">
        <f t="shared" si="1"/>
        <v>0</v>
      </c>
    </row>
    <row r="15" spans="2:12" x14ac:dyDescent="0.25">
      <c r="B15" s="66" t="s">
        <v>196</v>
      </c>
      <c r="C15" s="39">
        <f>SUM(C16:C19)</f>
        <v>0</v>
      </c>
      <c r="D15" s="39">
        <f t="shared" ref="D15:L15" si="2">SUM(D16:D19)</f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</row>
    <row r="16" spans="2:12" x14ac:dyDescent="0.25">
      <c r="B16" s="67" t="s">
        <v>197</v>
      </c>
      <c r="C16" s="41"/>
      <c r="D16" s="41"/>
      <c r="E16" s="41"/>
      <c r="F16" s="41"/>
      <c r="G16" s="41"/>
      <c r="H16" s="41"/>
      <c r="I16" s="41"/>
      <c r="J16" s="41"/>
      <c r="K16" s="41"/>
      <c r="L16" s="41">
        <f t="shared" si="1"/>
        <v>0</v>
      </c>
    </row>
    <row r="17" spans="2:12" x14ac:dyDescent="0.25">
      <c r="B17" s="67" t="s">
        <v>198</v>
      </c>
      <c r="C17" s="41"/>
      <c r="D17" s="41"/>
      <c r="E17" s="41"/>
      <c r="F17" s="41"/>
      <c r="G17" s="41"/>
      <c r="H17" s="41"/>
      <c r="I17" s="41"/>
      <c r="J17" s="41"/>
      <c r="K17" s="41"/>
      <c r="L17" s="41">
        <f t="shared" si="1"/>
        <v>0</v>
      </c>
    </row>
    <row r="18" spans="2:12" x14ac:dyDescent="0.25">
      <c r="B18" s="67" t="s">
        <v>199</v>
      </c>
      <c r="C18" s="41"/>
      <c r="D18" s="41"/>
      <c r="E18" s="41"/>
      <c r="F18" s="41"/>
      <c r="G18" s="41"/>
      <c r="H18" s="41"/>
      <c r="I18" s="41"/>
      <c r="J18" s="41"/>
      <c r="K18" s="41"/>
      <c r="L18" s="41">
        <f t="shared" si="1"/>
        <v>0</v>
      </c>
    </row>
    <row r="19" spans="2:12" x14ac:dyDescent="0.25">
      <c r="B19" s="67" t="s">
        <v>200</v>
      </c>
      <c r="C19" s="41"/>
      <c r="D19" s="41"/>
      <c r="E19" s="41"/>
      <c r="F19" s="41"/>
      <c r="G19" s="41"/>
      <c r="H19" s="41"/>
      <c r="I19" s="41"/>
      <c r="J19" s="41"/>
      <c r="K19" s="41"/>
      <c r="L19" s="41">
        <f t="shared" si="1"/>
        <v>0</v>
      </c>
    </row>
    <row r="20" spans="2:12" x14ac:dyDescent="0.25">
      <c r="B20" s="68"/>
      <c r="C20" s="41"/>
      <c r="D20" s="41"/>
      <c r="E20" s="41"/>
      <c r="F20" s="41"/>
      <c r="G20" s="41"/>
      <c r="H20" s="41"/>
      <c r="I20" s="41"/>
      <c r="J20" s="41"/>
      <c r="K20" s="41"/>
      <c r="L20" s="41">
        <f t="shared" si="1"/>
        <v>0</v>
      </c>
    </row>
    <row r="21" spans="2:12" ht="38.25" x14ac:dyDescent="0.25">
      <c r="B21" s="66" t="s">
        <v>201</v>
      </c>
      <c r="C21" s="39">
        <f>C9+C15</f>
        <v>0</v>
      </c>
      <c r="D21" s="39">
        <f t="shared" ref="D21:L21" si="3">D9+D15</f>
        <v>0</v>
      </c>
      <c r="E21" s="39">
        <f t="shared" si="3"/>
        <v>0</v>
      </c>
      <c r="F21" s="39">
        <f t="shared" si="3"/>
        <v>0</v>
      </c>
      <c r="G21" s="39">
        <f t="shared" si="3"/>
        <v>0</v>
      </c>
      <c r="H21" s="39">
        <f t="shared" si="3"/>
        <v>0</v>
      </c>
      <c r="I21" s="39">
        <f t="shared" si="3"/>
        <v>0</v>
      </c>
      <c r="J21" s="39">
        <f t="shared" si="3"/>
        <v>0</v>
      </c>
      <c r="K21" s="39">
        <f t="shared" si="3"/>
        <v>0</v>
      </c>
      <c r="L21" s="39">
        <f t="shared" si="3"/>
        <v>0</v>
      </c>
    </row>
    <row r="22" spans="2:12" ht="15.75" thickBot="1" x14ac:dyDescent="0.3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0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B1:E85"/>
  <sheetViews>
    <sheetView workbookViewId="0">
      <pane ySplit="8" topLeftCell="A9" activePane="bottomLeft" state="frozen"/>
      <selection activeCell="E40" sqref="E40"/>
      <selection pane="bottomLeft" activeCell="B24" sqref="B24"/>
    </sheetView>
  </sheetViews>
  <sheetFormatPr baseColWidth="10" defaultRowHeight="12.75" x14ac:dyDescent="0.2"/>
  <cols>
    <col min="1" max="1" width="4.85546875" style="1" customWidth="1"/>
    <col min="2" max="2" width="69.7109375" style="1" bestFit="1" customWidth="1"/>
    <col min="3" max="3" width="17.7109375" style="1" customWidth="1"/>
    <col min="4" max="4" width="18" style="1" customWidth="1"/>
    <col min="5" max="5" width="20.85546875" style="1" customWidth="1"/>
    <col min="6" max="256" width="11.42578125" style="1"/>
    <col min="257" max="257" width="4.85546875" style="1" customWidth="1"/>
    <col min="258" max="258" width="69.7109375" style="1" bestFit="1" customWidth="1"/>
    <col min="259" max="259" width="17.7109375" style="1" customWidth="1"/>
    <col min="260" max="260" width="18" style="1" customWidth="1"/>
    <col min="261" max="261" width="20.85546875" style="1" customWidth="1"/>
    <col min="262" max="512" width="11.42578125" style="1"/>
    <col min="513" max="513" width="4.85546875" style="1" customWidth="1"/>
    <col min="514" max="514" width="69.7109375" style="1" bestFit="1" customWidth="1"/>
    <col min="515" max="515" width="17.7109375" style="1" customWidth="1"/>
    <col min="516" max="516" width="18" style="1" customWidth="1"/>
    <col min="517" max="517" width="20.85546875" style="1" customWidth="1"/>
    <col min="518" max="768" width="11.42578125" style="1"/>
    <col min="769" max="769" width="4.85546875" style="1" customWidth="1"/>
    <col min="770" max="770" width="69.7109375" style="1" bestFit="1" customWidth="1"/>
    <col min="771" max="771" width="17.7109375" style="1" customWidth="1"/>
    <col min="772" max="772" width="18" style="1" customWidth="1"/>
    <col min="773" max="773" width="20.85546875" style="1" customWidth="1"/>
    <col min="774" max="1024" width="11.42578125" style="1"/>
    <col min="1025" max="1025" width="4.85546875" style="1" customWidth="1"/>
    <col min="1026" max="1026" width="69.7109375" style="1" bestFit="1" customWidth="1"/>
    <col min="1027" max="1027" width="17.7109375" style="1" customWidth="1"/>
    <col min="1028" max="1028" width="18" style="1" customWidth="1"/>
    <col min="1029" max="1029" width="20.85546875" style="1" customWidth="1"/>
    <col min="1030" max="1280" width="11.42578125" style="1"/>
    <col min="1281" max="1281" width="4.85546875" style="1" customWidth="1"/>
    <col min="1282" max="1282" width="69.7109375" style="1" bestFit="1" customWidth="1"/>
    <col min="1283" max="1283" width="17.7109375" style="1" customWidth="1"/>
    <col min="1284" max="1284" width="18" style="1" customWidth="1"/>
    <col min="1285" max="1285" width="20.85546875" style="1" customWidth="1"/>
    <col min="1286" max="1536" width="11.42578125" style="1"/>
    <col min="1537" max="1537" width="4.85546875" style="1" customWidth="1"/>
    <col min="1538" max="1538" width="69.7109375" style="1" bestFit="1" customWidth="1"/>
    <col min="1539" max="1539" width="17.7109375" style="1" customWidth="1"/>
    <col min="1540" max="1540" width="18" style="1" customWidth="1"/>
    <col min="1541" max="1541" width="20.85546875" style="1" customWidth="1"/>
    <col min="1542" max="1792" width="11.42578125" style="1"/>
    <col min="1793" max="1793" width="4.85546875" style="1" customWidth="1"/>
    <col min="1794" max="1794" width="69.7109375" style="1" bestFit="1" customWidth="1"/>
    <col min="1795" max="1795" width="17.7109375" style="1" customWidth="1"/>
    <col min="1796" max="1796" width="18" style="1" customWidth="1"/>
    <col min="1797" max="1797" width="20.85546875" style="1" customWidth="1"/>
    <col min="1798" max="2048" width="11.42578125" style="1"/>
    <col min="2049" max="2049" width="4.85546875" style="1" customWidth="1"/>
    <col min="2050" max="2050" width="69.7109375" style="1" bestFit="1" customWidth="1"/>
    <col min="2051" max="2051" width="17.7109375" style="1" customWidth="1"/>
    <col min="2052" max="2052" width="18" style="1" customWidth="1"/>
    <col min="2053" max="2053" width="20.85546875" style="1" customWidth="1"/>
    <col min="2054" max="2304" width="11.42578125" style="1"/>
    <col min="2305" max="2305" width="4.85546875" style="1" customWidth="1"/>
    <col min="2306" max="2306" width="69.7109375" style="1" bestFit="1" customWidth="1"/>
    <col min="2307" max="2307" width="17.7109375" style="1" customWidth="1"/>
    <col min="2308" max="2308" width="18" style="1" customWidth="1"/>
    <col min="2309" max="2309" width="20.85546875" style="1" customWidth="1"/>
    <col min="2310" max="2560" width="11.42578125" style="1"/>
    <col min="2561" max="2561" width="4.85546875" style="1" customWidth="1"/>
    <col min="2562" max="2562" width="69.7109375" style="1" bestFit="1" customWidth="1"/>
    <col min="2563" max="2563" width="17.7109375" style="1" customWidth="1"/>
    <col min="2564" max="2564" width="18" style="1" customWidth="1"/>
    <col min="2565" max="2565" width="20.85546875" style="1" customWidth="1"/>
    <col min="2566" max="2816" width="11.42578125" style="1"/>
    <col min="2817" max="2817" width="4.85546875" style="1" customWidth="1"/>
    <col min="2818" max="2818" width="69.7109375" style="1" bestFit="1" customWidth="1"/>
    <col min="2819" max="2819" width="17.7109375" style="1" customWidth="1"/>
    <col min="2820" max="2820" width="18" style="1" customWidth="1"/>
    <col min="2821" max="2821" width="20.85546875" style="1" customWidth="1"/>
    <col min="2822" max="3072" width="11.42578125" style="1"/>
    <col min="3073" max="3073" width="4.85546875" style="1" customWidth="1"/>
    <col min="3074" max="3074" width="69.7109375" style="1" bestFit="1" customWidth="1"/>
    <col min="3075" max="3075" width="17.7109375" style="1" customWidth="1"/>
    <col min="3076" max="3076" width="18" style="1" customWidth="1"/>
    <col min="3077" max="3077" width="20.85546875" style="1" customWidth="1"/>
    <col min="3078" max="3328" width="11.42578125" style="1"/>
    <col min="3329" max="3329" width="4.85546875" style="1" customWidth="1"/>
    <col min="3330" max="3330" width="69.7109375" style="1" bestFit="1" customWidth="1"/>
    <col min="3331" max="3331" width="17.7109375" style="1" customWidth="1"/>
    <col min="3332" max="3332" width="18" style="1" customWidth="1"/>
    <col min="3333" max="3333" width="20.85546875" style="1" customWidth="1"/>
    <col min="3334" max="3584" width="11.42578125" style="1"/>
    <col min="3585" max="3585" width="4.85546875" style="1" customWidth="1"/>
    <col min="3586" max="3586" width="69.7109375" style="1" bestFit="1" customWidth="1"/>
    <col min="3587" max="3587" width="17.7109375" style="1" customWidth="1"/>
    <col min="3588" max="3588" width="18" style="1" customWidth="1"/>
    <col min="3589" max="3589" width="20.85546875" style="1" customWidth="1"/>
    <col min="3590" max="3840" width="11.42578125" style="1"/>
    <col min="3841" max="3841" width="4.85546875" style="1" customWidth="1"/>
    <col min="3842" max="3842" width="69.7109375" style="1" bestFit="1" customWidth="1"/>
    <col min="3843" max="3843" width="17.7109375" style="1" customWidth="1"/>
    <col min="3844" max="3844" width="18" style="1" customWidth="1"/>
    <col min="3845" max="3845" width="20.85546875" style="1" customWidth="1"/>
    <col min="3846" max="4096" width="11.42578125" style="1"/>
    <col min="4097" max="4097" width="4.85546875" style="1" customWidth="1"/>
    <col min="4098" max="4098" width="69.7109375" style="1" bestFit="1" customWidth="1"/>
    <col min="4099" max="4099" width="17.7109375" style="1" customWidth="1"/>
    <col min="4100" max="4100" width="18" style="1" customWidth="1"/>
    <col min="4101" max="4101" width="20.85546875" style="1" customWidth="1"/>
    <col min="4102" max="4352" width="11.42578125" style="1"/>
    <col min="4353" max="4353" width="4.85546875" style="1" customWidth="1"/>
    <col min="4354" max="4354" width="69.7109375" style="1" bestFit="1" customWidth="1"/>
    <col min="4355" max="4355" width="17.7109375" style="1" customWidth="1"/>
    <col min="4356" max="4356" width="18" style="1" customWidth="1"/>
    <col min="4357" max="4357" width="20.85546875" style="1" customWidth="1"/>
    <col min="4358" max="4608" width="11.42578125" style="1"/>
    <col min="4609" max="4609" width="4.85546875" style="1" customWidth="1"/>
    <col min="4610" max="4610" width="69.7109375" style="1" bestFit="1" customWidth="1"/>
    <col min="4611" max="4611" width="17.7109375" style="1" customWidth="1"/>
    <col min="4612" max="4612" width="18" style="1" customWidth="1"/>
    <col min="4613" max="4613" width="20.85546875" style="1" customWidth="1"/>
    <col min="4614" max="4864" width="11.42578125" style="1"/>
    <col min="4865" max="4865" width="4.85546875" style="1" customWidth="1"/>
    <col min="4866" max="4866" width="69.7109375" style="1" bestFit="1" customWidth="1"/>
    <col min="4867" max="4867" width="17.7109375" style="1" customWidth="1"/>
    <col min="4868" max="4868" width="18" style="1" customWidth="1"/>
    <col min="4869" max="4869" width="20.85546875" style="1" customWidth="1"/>
    <col min="4870" max="5120" width="11.42578125" style="1"/>
    <col min="5121" max="5121" width="4.85546875" style="1" customWidth="1"/>
    <col min="5122" max="5122" width="69.7109375" style="1" bestFit="1" customWidth="1"/>
    <col min="5123" max="5123" width="17.7109375" style="1" customWidth="1"/>
    <col min="5124" max="5124" width="18" style="1" customWidth="1"/>
    <col min="5125" max="5125" width="20.85546875" style="1" customWidth="1"/>
    <col min="5126" max="5376" width="11.42578125" style="1"/>
    <col min="5377" max="5377" width="4.85546875" style="1" customWidth="1"/>
    <col min="5378" max="5378" width="69.7109375" style="1" bestFit="1" customWidth="1"/>
    <col min="5379" max="5379" width="17.7109375" style="1" customWidth="1"/>
    <col min="5380" max="5380" width="18" style="1" customWidth="1"/>
    <col min="5381" max="5381" width="20.85546875" style="1" customWidth="1"/>
    <col min="5382" max="5632" width="11.42578125" style="1"/>
    <col min="5633" max="5633" width="4.85546875" style="1" customWidth="1"/>
    <col min="5634" max="5634" width="69.7109375" style="1" bestFit="1" customWidth="1"/>
    <col min="5635" max="5635" width="17.7109375" style="1" customWidth="1"/>
    <col min="5636" max="5636" width="18" style="1" customWidth="1"/>
    <col min="5637" max="5637" width="20.85546875" style="1" customWidth="1"/>
    <col min="5638" max="5888" width="11.42578125" style="1"/>
    <col min="5889" max="5889" width="4.85546875" style="1" customWidth="1"/>
    <col min="5890" max="5890" width="69.7109375" style="1" bestFit="1" customWidth="1"/>
    <col min="5891" max="5891" width="17.7109375" style="1" customWidth="1"/>
    <col min="5892" max="5892" width="18" style="1" customWidth="1"/>
    <col min="5893" max="5893" width="20.85546875" style="1" customWidth="1"/>
    <col min="5894" max="6144" width="11.42578125" style="1"/>
    <col min="6145" max="6145" width="4.85546875" style="1" customWidth="1"/>
    <col min="6146" max="6146" width="69.7109375" style="1" bestFit="1" customWidth="1"/>
    <col min="6147" max="6147" width="17.7109375" style="1" customWidth="1"/>
    <col min="6148" max="6148" width="18" style="1" customWidth="1"/>
    <col min="6149" max="6149" width="20.85546875" style="1" customWidth="1"/>
    <col min="6150" max="6400" width="11.42578125" style="1"/>
    <col min="6401" max="6401" width="4.85546875" style="1" customWidth="1"/>
    <col min="6402" max="6402" width="69.7109375" style="1" bestFit="1" customWidth="1"/>
    <col min="6403" max="6403" width="17.7109375" style="1" customWidth="1"/>
    <col min="6404" max="6404" width="18" style="1" customWidth="1"/>
    <col min="6405" max="6405" width="20.85546875" style="1" customWidth="1"/>
    <col min="6406" max="6656" width="11.42578125" style="1"/>
    <col min="6657" max="6657" width="4.85546875" style="1" customWidth="1"/>
    <col min="6658" max="6658" width="69.7109375" style="1" bestFit="1" customWidth="1"/>
    <col min="6659" max="6659" width="17.7109375" style="1" customWidth="1"/>
    <col min="6660" max="6660" width="18" style="1" customWidth="1"/>
    <col min="6661" max="6661" width="20.85546875" style="1" customWidth="1"/>
    <col min="6662" max="6912" width="11.42578125" style="1"/>
    <col min="6913" max="6913" width="4.85546875" style="1" customWidth="1"/>
    <col min="6914" max="6914" width="69.7109375" style="1" bestFit="1" customWidth="1"/>
    <col min="6915" max="6915" width="17.7109375" style="1" customWidth="1"/>
    <col min="6916" max="6916" width="18" style="1" customWidth="1"/>
    <col min="6917" max="6917" width="20.85546875" style="1" customWidth="1"/>
    <col min="6918" max="7168" width="11.42578125" style="1"/>
    <col min="7169" max="7169" width="4.85546875" style="1" customWidth="1"/>
    <col min="7170" max="7170" width="69.7109375" style="1" bestFit="1" customWidth="1"/>
    <col min="7171" max="7171" width="17.7109375" style="1" customWidth="1"/>
    <col min="7172" max="7172" width="18" style="1" customWidth="1"/>
    <col min="7173" max="7173" width="20.85546875" style="1" customWidth="1"/>
    <col min="7174" max="7424" width="11.42578125" style="1"/>
    <col min="7425" max="7425" width="4.85546875" style="1" customWidth="1"/>
    <col min="7426" max="7426" width="69.7109375" style="1" bestFit="1" customWidth="1"/>
    <col min="7427" max="7427" width="17.7109375" style="1" customWidth="1"/>
    <col min="7428" max="7428" width="18" style="1" customWidth="1"/>
    <col min="7429" max="7429" width="20.85546875" style="1" customWidth="1"/>
    <col min="7430" max="7680" width="11.42578125" style="1"/>
    <col min="7681" max="7681" width="4.85546875" style="1" customWidth="1"/>
    <col min="7682" max="7682" width="69.7109375" style="1" bestFit="1" customWidth="1"/>
    <col min="7683" max="7683" width="17.7109375" style="1" customWidth="1"/>
    <col min="7684" max="7684" width="18" style="1" customWidth="1"/>
    <col min="7685" max="7685" width="20.85546875" style="1" customWidth="1"/>
    <col min="7686" max="7936" width="11.42578125" style="1"/>
    <col min="7937" max="7937" width="4.85546875" style="1" customWidth="1"/>
    <col min="7938" max="7938" width="69.7109375" style="1" bestFit="1" customWidth="1"/>
    <col min="7939" max="7939" width="17.7109375" style="1" customWidth="1"/>
    <col min="7940" max="7940" width="18" style="1" customWidth="1"/>
    <col min="7941" max="7941" width="20.85546875" style="1" customWidth="1"/>
    <col min="7942" max="8192" width="11.42578125" style="1"/>
    <col min="8193" max="8193" width="4.85546875" style="1" customWidth="1"/>
    <col min="8194" max="8194" width="69.7109375" style="1" bestFit="1" customWidth="1"/>
    <col min="8195" max="8195" width="17.7109375" style="1" customWidth="1"/>
    <col min="8196" max="8196" width="18" style="1" customWidth="1"/>
    <col min="8197" max="8197" width="20.85546875" style="1" customWidth="1"/>
    <col min="8198" max="8448" width="11.42578125" style="1"/>
    <col min="8449" max="8449" width="4.85546875" style="1" customWidth="1"/>
    <col min="8450" max="8450" width="69.7109375" style="1" bestFit="1" customWidth="1"/>
    <col min="8451" max="8451" width="17.7109375" style="1" customWidth="1"/>
    <col min="8452" max="8452" width="18" style="1" customWidth="1"/>
    <col min="8453" max="8453" width="20.85546875" style="1" customWidth="1"/>
    <col min="8454" max="8704" width="11.42578125" style="1"/>
    <col min="8705" max="8705" width="4.85546875" style="1" customWidth="1"/>
    <col min="8706" max="8706" width="69.7109375" style="1" bestFit="1" customWidth="1"/>
    <col min="8707" max="8707" width="17.7109375" style="1" customWidth="1"/>
    <col min="8708" max="8708" width="18" style="1" customWidth="1"/>
    <col min="8709" max="8709" width="20.85546875" style="1" customWidth="1"/>
    <col min="8710" max="8960" width="11.42578125" style="1"/>
    <col min="8961" max="8961" width="4.85546875" style="1" customWidth="1"/>
    <col min="8962" max="8962" width="69.7109375" style="1" bestFit="1" customWidth="1"/>
    <col min="8963" max="8963" width="17.7109375" style="1" customWidth="1"/>
    <col min="8964" max="8964" width="18" style="1" customWidth="1"/>
    <col min="8965" max="8965" width="20.85546875" style="1" customWidth="1"/>
    <col min="8966" max="9216" width="11.42578125" style="1"/>
    <col min="9217" max="9217" width="4.85546875" style="1" customWidth="1"/>
    <col min="9218" max="9218" width="69.7109375" style="1" bestFit="1" customWidth="1"/>
    <col min="9219" max="9219" width="17.7109375" style="1" customWidth="1"/>
    <col min="9220" max="9220" width="18" style="1" customWidth="1"/>
    <col min="9221" max="9221" width="20.85546875" style="1" customWidth="1"/>
    <col min="9222" max="9472" width="11.42578125" style="1"/>
    <col min="9473" max="9473" width="4.85546875" style="1" customWidth="1"/>
    <col min="9474" max="9474" width="69.7109375" style="1" bestFit="1" customWidth="1"/>
    <col min="9475" max="9475" width="17.7109375" style="1" customWidth="1"/>
    <col min="9476" max="9476" width="18" style="1" customWidth="1"/>
    <col min="9477" max="9477" width="20.85546875" style="1" customWidth="1"/>
    <col min="9478" max="9728" width="11.42578125" style="1"/>
    <col min="9729" max="9729" width="4.85546875" style="1" customWidth="1"/>
    <col min="9730" max="9730" width="69.7109375" style="1" bestFit="1" customWidth="1"/>
    <col min="9731" max="9731" width="17.7109375" style="1" customWidth="1"/>
    <col min="9732" max="9732" width="18" style="1" customWidth="1"/>
    <col min="9733" max="9733" width="20.85546875" style="1" customWidth="1"/>
    <col min="9734" max="9984" width="11.42578125" style="1"/>
    <col min="9985" max="9985" width="4.85546875" style="1" customWidth="1"/>
    <col min="9986" max="9986" width="69.7109375" style="1" bestFit="1" customWidth="1"/>
    <col min="9987" max="9987" width="17.7109375" style="1" customWidth="1"/>
    <col min="9988" max="9988" width="18" style="1" customWidth="1"/>
    <col min="9989" max="9989" width="20.85546875" style="1" customWidth="1"/>
    <col min="9990" max="10240" width="11.42578125" style="1"/>
    <col min="10241" max="10241" width="4.85546875" style="1" customWidth="1"/>
    <col min="10242" max="10242" width="69.7109375" style="1" bestFit="1" customWidth="1"/>
    <col min="10243" max="10243" width="17.7109375" style="1" customWidth="1"/>
    <col min="10244" max="10244" width="18" style="1" customWidth="1"/>
    <col min="10245" max="10245" width="20.85546875" style="1" customWidth="1"/>
    <col min="10246" max="10496" width="11.42578125" style="1"/>
    <col min="10497" max="10497" width="4.85546875" style="1" customWidth="1"/>
    <col min="10498" max="10498" width="69.7109375" style="1" bestFit="1" customWidth="1"/>
    <col min="10499" max="10499" width="17.7109375" style="1" customWidth="1"/>
    <col min="10500" max="10500" width="18" style="1" customWidth="1"/>
    <col min="10501" max="10501" width="20.85546875" style="1" customWidth="1"/>
    <col min="10502" max="10752" width="11.42578125" style="1"/>
    <col min="10753" max="10753" width="4.85546875" style="1" customWidth="1"/>
    <col min="10754" max="10754" width="69.7109375" style="1" bestFit="1" customWidth="1"/>
    <col min="10755" max="10755" width="17.7109375" style="1" customWidth="1"/>
    <col min="10756" max="10756" width="18" style="1" customWidth="1"/>
    <col min="10757" max="10757" width="20.85546875" style="1" customWidth="1"/>
    <col min="10758" max="11008" width="11.42578125" style="1"/>
    <col min="11009" max="11009" width="4.85546875" style="1" customWidth="1"/>
    <col min="11010" max="11010" width="69.7109375" style="1" bestFit="1" customWidth="1"/>
    <col min="11011" max="11011" width="17.7109375" style="1" customWidth="1"/>
    <col min="11012" max="11012" width="18" style="1" customWidth="1"/>
    <col min="11013" max="11013" width="20.85546875" style="1" customWidth="1"/>
    <col min="11014" max="11264" width="11.42578125" style="1"/>
    <col min="11265" max="11265" width="4.85546875" style="1" customWidth="1"/>
    <col min="11266" max="11266" width="69.7109375" style="1" bestFit="1" customWidth="1"/>
    <col min="11267" max="11267" width="17.7109375" style="1" customWidth="1"/>
    <col min="11268" max="11268" width="18" style="1" customWidth="1"/>
    <col min="11269" max="11269" width="20.85546875" style="1" customWidth="1"/>
    <col min="11270" max="11520" width="11.42578125" style="1"/>
    <col min="11521" max="11521" width="4.85546875" style="1" customWidth="1"/>
    <col min="11522" max="11522" width="69.7109375" style="1" bestFit="1" customWidth="1"/>
    <col min="11523" max="11523" width="17.7109375" style="1" customWidth="1"/>
    <col min="11524" max="11524" width="18" style="1" customWidth="1"/>
    <col min="11525" max="11525" width="20.85546875" style="1" customWidth="1"/>
    <col min="11526" max="11776" width="11.42578125" style="1"/>
    <col min="11777" max="11777" width="4.85546875" style="1" customWidth="1"/>
    <col min="11778" max="11778" width="69.7109375" style="1" bestFit="1" customWidth="1"/>
    <col min="11779" max="11779" width="17.7109375" style="1" customWidth="1"/>
    <col min="11780" max="11780" width="18" style="1" customWidth="1"/>
    <col min="11781" max="11781" width="20.85546875" style="1" customWidth="1"/>
    <col min="11782" max="12032" width="11.42578125" style="1"/>
    <col min="12033" max="12033" width="4.85546875" style="1" customWidth="1"/>
    <col min="12034" max="12034" width="69.7109375" style="1" bestFit="1" customWidth="1"/>
    <col min="12035" max="12035" width="17.7109375" style="1" customWidth="1"/>
    <col min="12036" max="12036" width="18" style="1" customWidth="1"/>
    <col min="12037" max="12037" width="20.85546875" style="1" customWidth="1"/>
    <col min="12038" max="12288" width="11.42578125" style="1"/>
    <col min="12289" max="12289" width="4.85546875" style="1" customWidth="1"/>
    <col min="12290" max="12290" width="69.7109375" style="1" bestFit="1" customWidth="1"/>
    <col min="12291" max="12291" width="17.7109375" style="1" customWidth="1"/>
    <col min="12292" max="12292" width="18" style="1" customWidth="1"/>
    <col min="12293" max="12293" width="20.85546875" style="1" customWidth="1"/>
    <col min="12294" max="12544" width="11.42578125" style="1"/>
    <col min="12545" max="12545" width="4.85546875" style="1" customWidth="1"/>
    <col min="12546" max="12546" width="69.7109375" style="1" bestFit="1" customWidth="1"/>
    <col min="12547" max="12547" width="17.7109375" style="1" customWidth="1"/>
    <col min="12548" max="12548" width="18" style="1" customWidth="1"/>
    <col min="12549" max="12549" width="20.85546875" style="1" customWidth="1"/>
    <col min="12550" max="12800" width="11.42578125" style="1"/>
    <col min="12801" max="12801" width="4.85546875" style="1" customWidth="1"/>
    <col min="12802" max="12802" width="69.7109375" style="1" bestFit="1" customWidth="1"/>
    <col min="12803" max="12803" width="17.7109375" style="1" customWidth="1"/>
    <col min="12804" max="12804" width="18" style="1" customWidth="1"/>
    <col min="12805" max="12805" width="20.85546875" style="1" customWidth="1"/>
    <col min="12806" max="13056" width="11.42578125" style="1"/>
    <col min="13057" max="13057" width="4.85546875" style="1" customWidth="1"/>
    <col min="13058" max="13058" width="69.7109375" style="1" bestFit="1" customWidth="1"/>
    <col min="13059" max="13059" width="17.7109375" style="1" customWidth="1"/>
    <col min="13060" max="13060" width="18" style="1" customWidth="1"/>
    <col min="13061" max="13061" width="20.85546875" style="1" customWidth="1"/>
    <col min="13062" max="13312" width="11.42578125" style="1"/>
    <col min="13313" max="13313" width="4.85546875" style="1" customWidth="1"/>
    <col min="13314" max="13314" width="69.7109375" style="1" bestFit="1" customWidth="1"/>
    <col min="13315" max="13315" width="17.7109375" style="1" customWidth="1"/>
    <col min="13316" max="13316" width="18" style="1" customWidth="1"/>
    <col min="13317" max="13317" width="20.85546875" style="1" customWidth="1"/>
    <col min="13318" max="13568" width="11.42578125" style="1"/>
    <col min="13569" max="13569" width="4.85546875" style="1" customWidth="1"/>
    <col min="13570" max="13570" width="69.7109375" style="1" bestFit="1" customWidth="1"/>
    <col min="13571" max="13571" width="17.7109375" style="1" customWidth="1"/>
    <col min="13572" max="13572" width="18" style="1" customWidth="1"/>
    <col min="13573" max="13573" width="20.85546875" style="1" customWidth="1"/>
    <col min="13574" max="13824" width="11.42578125" style="1"/>
    <col min="13825" max="13825" width="4.85546875" style="1" customWidth="1"/>
    <col min="13826" max="13826" width="69.7109375" style="1" bestFit="1" customWidth="1"/>
    <col min="13827" max="13827" width="17.7109375" style="1" customWidth="1"/>
    <col min="13828" max="13828" width="18" style="1" customWidth="1"/>
    <col min="13829" max="13829" width="20.85546875" style="1" customWidth="1"/>
    <col min="13830" max="14080" width="11.42578125" style="1"/>
    <col min="14081" max="14081" width="4.85546875" style="1" customWidth="1"/>
    <col min="14082" max="14082" width="69.7109375" style="1" bestFit="1" customWidth="1"/>
    <col min="14083" max="14083" width="17.7109375" style="1" customWidth="1"/>
    <col min="14084" max="14084" width="18" style="1" customWidth="1"/>
    <col min="14085" max="14085" width="20.85546875" style="1" customWidth="1"/>
    <col min="14086" max="14336" width="11.42578125" style="1"/>
    <col min="14337" max="14337" width="4.85546875" style="1" customWidth="1"/>
    <col min="14338" max="14338" width="69.7109375" style="1" bestFit="1" customWidth="1"/>
    <col min="14339" max="14339" width="17.7109375" style="1" customWidth="1"/>
    <col min="14340" max="14340" width="18" style="1" customWidth="1"/>
    <col min="14341" max="14341" width="20.85546875" style="1" customWidth="1"/>
    <col min="14342" max="14592" width="11.42578125" style="1"/>
    <col min="14593" max="14593" width="4.85546875" style="1" customWidth="1"/>
    <col min="14594" max="14594" width="69.7109375" style="1" bestFit="1" customWidth="1"/>
    <col min="14595" max="14595" width="17.7109375" style="1" customWidth="1"/>
    <col min="14596" max="14596" width="18" style="1" customWidth="1"/>
    <col min="14597" max="14597" width="20.85546875" style="1" customWidth="1"/>
    <col min="14598" max="14848" width="11.42578125" style="1"/>
    <col min="14849" max="14849" width="4.85546875" style="1" customWidth="1"/>
    <col min="14850" max="14850" width="69.7109375" style="1" bestFit="1" customWidth="1"/>
    <col min="14851" max="14851" width="17.7109375" style="1" customWidth="1"/>
    <col min="14852" max="14852" width="18" style="1" customWidth="1"/>
    <col min="14853" max="14853" width="20.85546875" style="1" customWidth="1"/>
    <col min="14854" max="15104" width="11.42578125" style="1"/>
    <col min="15105" max="15105" width="4.85546875" style="1" customWidth="1"/>
    <col min="15106" max="15106" width="69.7109375" style="1" bestFit="1" customWidth="1"/>
    <col min="15107" max="15107" width="17.7109375" style="1" customWidth="1"/>
    <col min="15108" max="15108" width="18" style="1" customWidth="1"/>
    <col min="15109" max="15109" width="20.85546875" style="1" customWidth="1"/>
    <col min="15110" max="15360" width="11.42578125" style="1"/>
    <col min="15361" max="15361" width="4.85546875" style="1" customWidth="1"/>
    <col min="15362" max="15362" width="69.7109375" style="1" bestFit="1" customWidth="1"/>
    <col min="15363" max="15363" width="17.7109375" style="1" customWidth="1"/>
    <col min="15364" max="15364" width="18" style="1" customWidth="1"/>
    <col min="15365" max="15365" width="20.85546875" style="1" customWidth="1"/>
    <col min="15366" max="15616" width="11.42578125" style="1"/>
    <col min="15617" max="15617" width="4.85546875" style="1" customWidth="1"/>
    <col min="15618" max="15618" width="69.7109375" style="1" bestFit="1" customWidth="1"/>
    <col min="15619" max="15619" width="17.7109375" style="1" customWidth="1"/>
    <col min="15620" max="15620" width="18" style="1" customWidth="1"/>
    <col min="15621" max="15621" width="20.85546875" style="1" customWidth="1"/>
    <col min="15622" max="15872" width="11.42578125" style="1"/>
    <col min="15873" max="15873" width="4.85546875" style="1" customWidth="1"/>
    <col min="15874" max="15874" width="69.7109375" style="1" bestFit="1" customWidth="1"/>
    <col min="15875" max="15875" width="17.7109375" style="1" customWidth="1"/>
    <col min="15876" max="15876" width="18" style="1" customWidth="1"/>
    <col min="15877" max="15877" width="20.85546875" style="1" customWidth="1"/>
    <col min="15878" max="16128" width="11.42578125" style="1"/>
    <col min="16129" max="16129" width="4.85546875" style="1" customWidth="1"/>
    <col min="16130" max="16130" width="69.7109375" style="1" bestFit="1" customWidth="1"/>
    <col min="16131" max="16131" width="17.7109375" style="1" customWidth="1"/>
    <col min="16132" max="16132" width="18" style="1" customWidth="1"/>
    <col min="16133" max="16133" width="20.85546875" style="1" customWidth="1"/>
    <col min="16134" max="16384" width="11.42578125" style="1"/>
  </cols>
  <sheetData>
    <row r="1" spans="2:5" ht="13.5" thickBot="1" x14ac:dyDescent="0.25"/>
    <row r="2" spans="2:5" x14ac:dyDescent="0.2">
      <c r="B2" s="3" t="s">
        <v>0</v>
      </c>
      <c r="C2" s="4"/>
      <c r="D2" s="4"/>
      <c r="E2" s="5"/>
    </row>
    <row r="3" spans="2:5" x14ac:dyDescent="0.2">
      <c r="B3" s="71" t="s">
        <v>202</v>
      </c>
      <c r="C3" s="72"/>
      <c r="D3" s="72"/>
      <c r="E3" s="73"/>
    </row>
    <row r="4" spans="2:5" x14ac:dyDescent="0.2">
      <c r="B4" s="71" t="s">
        <v>125</v>
      </c>
      <c r="C4" s="72"/>
      <c r="D4" s="72"/>
      <c r="E4" s="73"/>
    </row>
    <row r="5" spans="2:5" ht="13.5" thickBot="1" x14ac:dyDescent="0.25">
      <c r="B5" s="74" t="s">
        <v>3</v>
      </c>
      <c r="C5" s="75"/>
      <c r="D5" s="75"/>
      <c r="E5" s="76"/>
    </row>
    <row r="6" spans="2:5" ht="13.5" thickBot="1" x14ac:dyDescent="0.25">
      <c r="B6" s="77"/>
      <c r="C6" s="77"/>
      <c r="D6" s="77"/>
      <c r="E6" s="77"/>
    </row>
    <row r="7" spans="2:5" x14ac:dyDescent="0.2">
      <c r="B7" s="78" t="s">
        <v>4</v>
      </c>
      <c r="C7" s="79" t="s">
        <v>203</v>
      </c>
      <c r="D7" s="80" t="s">
        <v>204</v>
      </c>
      <c r="E7" s="79" t="s">
        <v>205</v>
      </c>
    </row>
    <row r="8" spans="2:5" ht="13.5" thickBot="1" x14ac:dyDescent="0.25">
      <c r="B8" s="81"/>
      <c r="C8" s="82" t="s">
        <v>206</v>
      </c>
      <c r="D8" s="83"/>
      <c r="E8" s="82" t="s">
        <v>207</v>
      </c>
    </row>
    <row r="9" spans="2:5" x14ac:dyDescent="0.2">
      <c r="B9" s="84" t="s">
        <v>208</v>
      </c>
      <c r="C9" s="85">
        <f>SUM(C10:C12)</f>
        <v>46641092</v>
      </c>
      <c r="D9" s="85">
        <f>SUM(D10:D12)</f>
        <v>49199087.800000004</v>
      </c>
      <c r="E9" s="85">
        <f>SUM(E10:E12)</f>
        <v>49199087.800000004</v>
      </c>
    </row>
    <row r="10" spans="2:5" x14ac:dyDescent="0.2">
      <c r="B10" s="86" t="s">
        <v>209</v>
      </c>
      <c r="C10" s="87">
        <v>90000</v>
      </c>
      <c r="D10" s="87">
        <v>8227.7800000000007</v>
      </c>
      <c r="E10" s="87">
        <v>8227.7800000000007</v>
      </c>
    </row>
    <row r="11" spans="2:5" x14ac:dyDescent="0.2">
      <c r="B11" s="86" t="s">
        <v>210</v>
      </c>
      <c r="C11" s="87">
        <v>46551092</v>
      </c>
      <c r="D11" s="87">
        <v>49190860.020000003</v>
      </c>
      <c r="E11" s="87">
        <v>49190860.020000003</v>
      </c>
    </row>
    <row r="12" spans="2:5" x14ac:dyDescent="0.2">
      <c r="B12" s="86" t="s">
        <v>211</v>
      </c>
      <c r="C12" s="87">
        <f>C48</f>
        <v>0</v>
      </c>
      <c r="D12" s="87">
        <f>D48</f>
        <v>0</v>
      </c>
      <c r="E12" s="87">
        <f>E48</f>
        <v>0</v>
      </c>
    </row>
    <row r="13" spans="2:5" x14ac:dyDescent="0.2">
      <c r="B13" s="84"/>
      <c r="C13" s="87"/>
      <c r="D13" s="87"/>
      <c r="E13" s="87"/>
    </row>
    <row r="14" spans="2:5" ht="15" x14ac:dyDescent="0.2">
      <c r="B14" s="84" t="s">
        <v>212</v>
      </c>
      <c r="C14" s="85">
        <f>SUM(C15:C16)</f>
        <v>46641092</v>
      </c>
      <c r="D14" s="85">
        <f>SUM(D15:D16)</f>
        <v>47119367.560000002</v>
      </c>
      <c r="E14" s="85">
        <f>SUM(E15:E16)</f>
        <v>46567275.960000001</v>
      </c>
    </row>
    <row r="15" spans="2:5" x14ac:dyDescent="0.2">
      <c r="B15" s="86" t="s">
        <v>213</v>
      </c>
      <c r="C15" s="87">
        <v>4540216</v>
      </c>
      <c r="D15" s="87">
        <v>2928846.38</v>
      </c>
      <c r="E15" s="87">
        <v>2928846.38</v>
      </c>
    </row>
    <row r="16" spans="2:5" x14ac:dyDescent="0.2">
      <c r="B16" s="86" t="s">
        <v>214</v>
      </c>
      <c r="C16" s="87">
        <v>42100876</v>
      </c>
      <c r="D16" s="87">
        <v>44190521.18</v>
      </c>
      <c r="E16" s="87">
        <v>43638429.579999998</v>
      </c>
    </row>
    <row r="17" spans="2:5" x14ac:dyDescent="0.2">
      <c r="B17" s="88"/>
      <c r="C17" s="87"/>
      <c r="D17" s="87"/>
      <c r="E17" s="87"/>
    </row>
    <row r="18" spans="2:5" x14ac:dyDescent="0.2">
      <c r="B18" s="84" t="s">
        <v>215</v>
      </c>
      <c r="C18" s="89"/>
      <c r="D18" s="85">
        <f>SUM(D19:D20)</f>
        <v>79521.8</v>
      </c>
      <c r="E18" s="85">
        <f>SUM(E19:E20)</f>
        <v>79521.8</v>
      </c>
    </row>
    <row r="19" spans="2:5" x14ac:dyDescent="0.2">
      <c r="B19" s="86" t="s">
        <v>216</v>
      </c>
      <c r="C19" s="89"/>
      <c r="D19" s="87">
        <v>79521.8</v>
      </c>
      <c r="E19" s="87">
        <v>79521.8</v>
      </c>
    </row>
    <row r="20" spans="2:5" x14ac:dyDescent="0.2">
      <c r="B20" s="86" t="s">
        <v>217</v>
      </c>
      <c r="C20" s="89"/>
      <c r="D20" s="87"/>
      <c r="E20" s="87"/>
    </row>
    <row r="21" spans="2:5" x14ac:dyDescent="0.2">
      <c r="B21" s="88"/>
      <c r="C21" s="87"/>
      <c r="D21" s="87"/>
      <c r="E21" s="87"/>
    </row>
    <row r="22" spans="2:5" x14ac:dyDescent="0.2">
      <c r="B22" s="84" t="s">
        <v>218</v>
      </c>
      <c r="C22" s="85">
        <f>C9-C14+C18</f>
        <v>0</v>
      </c>
      <c r="D22" s="84">
        <f>D9-D14+D18</f>
        <v>2159242.0400000019</v>
      </c>
      <c r="E22" s="84">
        <f>E9-E14+E18</f>
        <v>2711333.6400000034</v>
      </c>
    </row>
    <row r="23" spans="2:5" x14ac:dyDescent="0.2">
      <c r="B23" s="84"/>
      <c r="C23" s="87"/>
      <c r="D23" s="88"/>
      <c r="E23" s="88"/>
    </row>
    <row r="24" spans="2:5" x14ac:dyDescent="0.2">
      <c r="B24" s="84" t="s">
        <v>219</v>
      </c>
      <c r="C24" s="85">
        <f>C22-C12</f>
        <v>0</v>
      </c>
      <c r="D24" s="84">
        <f>D22-D12</f>
        <v>2159242.0400000019</v>
      </c>
      <c r="E24" s="84">
        <f>E22-E12</f>
        <v>2711333.6400000034</v>
      </c>
    </row>
    <row r="25" spans="2:5" x14ac:dyDescent="0.2">
      <c r="B25" s="84"/>
      <c r="C25" s="87"/>
      <c r="D25" s="88"/>
      <c r="E25" s="88"/>
    </row>
    <row r="26" spans="2:5" ht="25.5" x14ac:dyDescent="0.2">
      <c r="B26" s="84" t="s">
        <v>220</v>
      </c>
      <c r="C26" s="85">
        <f>C24-C18</f>
        <v>0</v>
      </c>
      <c r="D26" s="85">
        <f>D24-D18</f>
        <v>2079720.2400000019</v>
      </c>
      <c r="E26" s="85">
        <f>E24-E18</f>
        <v>2631811.8400000036</v>
      </c>
    </row>
    <row r="27" spans="2:5" ht="13.5" thickBot="1" x14ac:dyDescent="0.25">
      <c r="B27" s="90"/>
      <c r="C27" s="91"/>
      <c r="D27" s="91"/>
      <c r="E27" s="91"/>
    </row>
    <row r="28" spans="2:5" ht="35.1" customHeight="1" thickBot="1" x14ac:dyDescent="0.25">
      <c r="B28" s="92"/>
      <c r="C28" s="92"/>
      <c r="D28" s="92"/>
      <c r="E28" s="92"/>
    </row>
    <row r="29" spans="2:5" ht="13.5" thickBot="1" x14ac:dyDescent="0.25">
      <c r="B29" s="93" t="s">
        <v>221</v>
      </c>
      <c r="C29" s="94" t="s">
        <v>222</v>
      </c>
      <c r="D29" s="94" t="s">
        <v>204</v>
      </c>
      <c r="E29" s="94" t="s">
        <v>223</v>
      </c>
    </row>
    <row r="30" spans="2:5" x14ac:dyDescent="0.2">
      <c r="B30" s="95"/>
      <c r="C30" s="87"/>
      <c r="D30" s="87"/>
      <c r="E30" s="87"/>
    </row>
    <row r="31" spans="2:5" x14ac:dyDescent="0.2">
      <c r="B31" s="84" t="s">
        <v>224</v>
      </c>
      <c r="C31" s="85">
        <f>SUM(C32:C33)</f>
        <v>0</v>
      </c>
      <c r="D31" s="84">
        <f>SUM(D32:D33)</f>
        <v>0</v>
      </c>
      <c r="E31" s="84">
        <f>SUM(E32:E33)</f>
        <v>0</v>
      </c>
    </row>
    <row r="32" spans="2:5" x14ac:dyDescent="0.2">
      <c r="B32" s="86" t="s">
        <v>225</v>
      </c>
      <c r="C32" s="87"/>
      <c r="D32" s="88"/>
      <c r="E32" s="88"/>
    </row>
    <row r="33" spans="2:5" x14ac:dyDescent="0.2">
      <c r="B33" s="86" t="s">
        <v>226</v>
      </c>
      <c r="C33" s="87"/>
      <c r="D33" s="88"/>
      <c r="E33" s="88"/>
    </row>
    <row r="34" spans="2:5" x14ac:dyDescent="0.2">
      <c r="B34" s="84"/>
      <c r="C34" s="87"/>
      <c r="D34" s="87"/>
      <c r="E34" s="87"/>
    </row>
    <row r="35" spans="2:5" x14ac:dyDescent="0.2">
      <c r="B35" s="84" t="s">
        <v>227</v>
      </c>
      <c r="C35" s="85">
        <f>C26-C31</f>
        <v>0</v>
      </c>
      <c r="D35" s="85">
        <f>D26-D31</f>
        <v>2079720.2400000019</v>
      </c>
      <c r="E35" s="85">
        <f>E26-E31</f>
        <v>2631811.8400000036</v>
      </c>
    </row>
    <row r="36" spans="2:5" ht="13.5" thickBot="1" x14ac:dyDescent="0.25">
      <c r="B36" s="96"/>
      <c r="C36" s="97"/>
      <c r="D36" s="97"/>
      <c r="E36" s="97"/>
    </row>
    <row r="37" spans="2:5" ht="35.1" customHeight="1" thickBot="1" x14ac:dyDescent="0.25">
      <c r="B37" s="98"/>
      <c r="C37" s="98"/>
      <c r="D37" s="98"/>
      <c r="E37" s="98"/>
    </row>
    <row r="38" spans="2:5" x14ac:dyDescent="0.2">
      <c r="B38" s="99" t="s">
        <v>221</v>
      </c>
      <c r="C38" s="100" t="s">
        <v>228</v>
      </c>
      <c r="D38" s="101" t="s">
        <v>204</v>
      </c>
      <c r="E38" s="102" t="s">
        <v>205</v>
      </c>
    </row>
    <row r="39" spans="2:5" ht="13.5" thickBot="1" x14ac:dyDescent="0.25">
      <c r="B39" s="103"/>
      <c r="C39" s="104"/>
      <c r="D39" s="105"/>
      <c r="E39" s="106" t="s">
        <v>223</v>
      </c>
    </row>
    <row r="40" spans="2:5" x14ac:dyDescent="0.2">
      <c r="B40" s="107"/>
      <c r="C40" s="108"/>
      <c r="D40" s="108"/>
      <c r="E40" s="108"/>
    </row>
    <row r="41" spans="2:5" x14ac:dyDescent="0.2">
      <c r="B41" s="109" t="s">
        <v>229</v>
      </c>
      <c r="C41" s="110">
        <f>SUM(C42:C43)</f>
        <v>0</v>
      </c>
      <c r="D41" s="110">
        <f>SUM(D42:D43)</f>
        <v>0</v>
      </c>
      <c r="E41" s="110">
        <f>SUM(E42:E43)</f>
        <v>0</v>
      </c>
    </row>
    <row r="42" spans="2:5" x14ac:dyDescent="0.2">
      <c r="B42" s="111" t="s">
        <v>230</v>
      </c>
      <c r="C42" s="108"/>
      <c r="D42" s="112"/>
      <c r="E42" s="112"/>
    </row>
    <row r="43" spans="2:5" x14ac:dyDescent="0.2">
      <c r="B43" s="111" t="s">
        <v>231</v>
      </c>
      <c r="C43" s="108"/>
      <c r="D43" s="112"/>
      <c r="E43" s="112"/>
    </row>
    <row r="44" spans="2:5" x14ac:dyDescent="0.2">
      <c r="B44" s="109" t="s">
        <v>232</v>
      </c>
      <c r="C44" s="110">
        <f>SUM(C45:C46)</f>
        <v>0</v>
      </c>
      <c r="D44" s="110">
        <f>SUM(D45:D46)</f>
        <v>0</v>
      </c>
      <c r="E44" s="110">
        <f>SUM(E45:E46)</f>
        <v>0</v>
      </c>
    </row>
    <row r="45" spans="2:5" x14ac:dyDescent="0.2">
      <c r="B45" s="111" t="s">
        <v>233</v>
      </c>
      <c r="C45" s="108"/>
      <c r="D45" s="112"/>
      <c r="E45" s="112"/>
    </row>
    <row r="46" spans="2:5" x14ac:dyDescent="0.2">
      <c r="B46" s="111" t="s">
        <v>234</v>
      </c>
      <c r="C46" s="108"/>
      <c r="D46" s="112"/>
      <c r="E46" s="112"/>
    </row>
    <row r="47" spans="2:5" x14ac:dyDescent="0.2">
      <c r="B47" s="109"/>
      <c r="C47" s="108"/>
      <c r="D47" s="108"/>
      <c r="E47" s="108"/>
    </row>
    <row r="48" spans="2:5" x14ac:dyDescent="0.2">
      <c r="B48" s="109" t="s">
        <v>235</v>
      </c>
      <c r="C48" s="110">
        <f>C41-C44</f>
        <v>0</v>
      </c>
      <c r="D48" s="109">
        <f>D41-D44</f>
        <v>0</v>
      </c>
      <c r="E48" s="109">
        <f>E41-E44</f>
        <v>0</v>
      </c>
    </row>
    <row r="49" spans="2:5" ht="13.5" thickBot="1" x14ac:dyDescent="0.25">
      <c r="B49" s="113"/>
      <c r="C49" s="114"/>
      <c r="D49" s="113"/>
      <c r="E49" s="113"/>
    </row>
    <row r="50" spans="2:5" ht="35.1" customHeight="1" thickBot="1" x14ac:dyDescent="0.25">
      <c r="B50" s="98"/>
      <c r="C50" s="98"/>
      <c r="D50" s="98"/>
      <c r="E50" s="98"/>
    </row>
    <row r="51" spans="2:5" x14ac:dyDescent="0.2">
      <c r="B51" s="99" t="s">
        <v>221</v>
      </c>
      <c r="C51" s="102" t="s">
        <v>203</v>
      </c>
      <c r="D51" s="101" t="s">
        <v>204</v>
      </c>
      <c r="E51" s="102" t="s">
        <v>205</v>
      </c>
    </row>
    <row r="52" spans="2:5" ht="13.5" thickBot="1" x14ac:dyDescent="0.25">
      <c r="B52" s="103"/>
      <c r="C52" s="106" t="s">
        <v>222</v>
      </c>
      <c r="D52" s="105"/>
      <c r="E52" s="106" t="s">
        <v>223</v>
      </c>
    </row>
    <row r="53" spans="2:5" x14ac:dyDescent="0.2">
      <c r="B53" s="107"/>
      <c r="C53" s="108"/>
      <c r="D53" s="108"/>
      <c r="E53" s="108"/>
    </row>
    <row r="54" spans="2:5" x14ac:dyDescent="0.2">
      <c r="B54" s="112" t="s">
        <v>236</v>
      </c>
      <c r="C54" s="108">
        <f>C10</f>
        <v>90000</v>
      </c>
      <c r="D54" s="112">
        <f>D10</f>
        <v>8227.7800000000007</v>
      </c>
      <c r="E54" s="112">
        <f>E10</f>
        <v>8227.7800000000007</v>
      </c>
    </row>
    <row r="55" spans="2:5" x14ac:dyDescent="0.2">
      <c r="B55" s="112"/>
      <c r="C55" s="108"/>
      <c r="D55" s="112"/>
      <c r="E55" s="112"/>
    </row>
    <row r="56" spans="2:5" x14ac:dyDescent="0.2">
      <c r="B56" s="115" t="s">
        <v>237</v>
      </c>
      <c r="C56" s="108">
        <f>C42-C45</f>
        <v>0</v>
      </c>
      <c r="D56" s="112">
        <f>D42-D45</f>
        <v>0</v>
      </c>
      <c r="E56" s="112">
        <f>E42-E45</f>
        <v>0</v>
      </c>
    </row>
    <row r="57" spans="2:5" x14ac:dyDescent="0.2">
      <c r="B57" s="111" t="s">
        <v>230</v>
      </c>
      <c r="C57" s="108">
        <f>C42</f>
        <v>0</v>
      </c>
      <c r="D57" s="112">
        <f>D42</f>
        <v>0</v>
      </c>
      <c r="E57" s="112">
        <f>E42</f>
        <v>0</v>
      </c>
    </row>
    <row r="58" spans="2:5" x14ac:dyDescent="0.2">
      <c r="B58" s="111" t="s">
        <v>233</v>
      </c>
      <c r="C58" s="108">
        <f>C45</f>
        <v>0</v>
      </c>
      <c r="D58" s="112">
        <f>D45</f>
        <v>0</v>
      </c>
      <c r="E58" s="112">
        <f>E45</f>
        <v>0</v>
      </c>
    </row>
    <row r="59" spans="2:5" x14ac:dyDescent="0.2">
      <c r="B59" s="116"/>
      <c r="C59" s="108"/>
      <c r="D59" s="112"/>
      <c r="E59" s="112"/>
    </row>
    <row r="60" spans="2:5" x14ac:dyDescent="0.2">
      <c r="B60" s="116" t="s">
        <v>213</v>
      </c>
      <c r="C60" s="108">
        <f>C15</f>
        <v>4540216</v>
      </c>
      <c r="D60" s="108">
        <f>D15</f>
        <v>2928846.38</v>
      </c>
      <c r="E60" s="108">
        <f>E15</f>
        <v>2928846.38</v>
      </c>
    </row>
    <row r="61" spans="2:5" x14ac:dyDescent="0.2">
      <c r="B61" s="116"/>
      <c r="C61" s="108"/>
      <c r="D61" s="108"/>
      <c r="E61" s="108"/>
    </row>
    <row r="62" spans="2:5" x14ac:dyDescent="0.2">
      <c r="B62" s="116" t="s">
        <v>216</v>
      </c>
      <c r="C62" s="117"/>
      <c r="D62" s="108">
        <f>D19</f>
        <v>79521.8</v>
      </c>
      <c r="E62" s="108">
        <f>E19</f>
        <v>79521.8</v>
      </c>
    </row>
    <row r="63" spans="2:5" x14ac:dyDescent="0.2">
      <c r="B63" s="116"/>
      <c r="C63" s="108"/>
      <c r="D63" s="108"/>
      <c r="E63" s="108"/>
    </row>
    <row r="64" spans="2:5" x14ac:dyDescent="0.2">
      <c r="B64" s="118" t="s">
        <v>238</v>
      </c>
      <c r="C64" s="110">
        <f>C54+C56-C60+C62</f>
        <v>-4450216</v>
      </c>
      <c r="D64" s="109">
        <f>D54+D56-D60+D62</f>
        <v>-2841096.8000000003</v>
      </c>
      <c r="E64" s="109">
        <f>E54+E56-E60+E62</f>
        <v>-2841096.8000000003</v>
      </c>
    </row>
    <row r="65" spans="2:5" x14ac:dyDescent="0.2">
      <c r="B65" s="118"/>
      <c r="C65" s="110"/>
      <c r="D65" s="109"/>
      <c r="E65" s="109"/>
    </row>
    <row r="66" spans="2:5" ht="25.5" x14ac:dyDescent="0.2">
      <c r="B66" s="119" t="s">
        <v>239</v>
      </c>
      <c r="C66" s="110">
        <f>C64-C56</f>
        <v>-4450216</v>
      </c>
      <c r="D66" s="109">
        <f>D64-D56</f>
        <v>-2841096.8000000003</v>
      </c>
      <c r="E66" s="109">
        <f>E64-E56</f>
        <v>-2841096.8000000003</v>
      </c>
    </row>
    <row r="67" spans="2:5" ht="13.5" thickBot="1" x14ac:dyDescent="0.25">
      <c r="B67" s="113"/>
      <c r="C67" s="114"/>
      <c r="D67" s="113"/>
      <c r="E67" s="113"/>
    </row>
    <row r="68" spans="2:5" ht="35.1" customHeight="1" thickBot="1" x14ac:dyDescent="0.25">
      <c r="B68" s="98"/>
      <c r="C68" s="98"/>
      <c r="D68" s="98"/>
      <c r="E68" s="98"/>
    </row>
    <row r="69" spans="2:5" x14ac:dyDescent="0.2">
      <c r="B69" s="99" t="s">
        <v>221</v>
      </c>
      <c r="C69" s="100" t="s">
        <v>228</v>
      </c>
      <c r="D69" s="101" t="s">
        <v>204</v>
      </c>
      <c r="E69" s="102" t="s">
        <v>205</v>
      </c>
    </row>
    <row r="70" spans="2:5" ht="13.5" thickBot="1" x14ac:dyDescent="0.25">
      <c r="B70" s="103"/>
      <c r="C70" s="104"/>
      <c r="D70" s="105"/>
      <c r="E70" s="106" t="s">
        <v>223</v>
      </c>
    </row>
    <row r="71" spans="2:5" x14ac:dyDescent="0.2">
      <c r="B71" s="107"/>
      <c r="C71" s="108"/>
      <c r="D71" s="108"/>
      <c r="E71" s="108"/>
    </row>
    <row r="72" spans="2:5" x14ac:dyDescent="0.2">
      <c r="B72" s="112" t="s">
        <v>210</v>
      </c>
      <c r="C72" s="108">
        <f>C11</f>
        <v>46551092</v>
      </c>
      <c r="D72" s="112">
        <f>D11</f>
        <v>49190860.020000003</v>
      </c>
      <c r="E72" s="112">
        <f>E11</f>
        <v>49190860.020000003</v>
      </c>
    </row>
    <row r="73" spans="2:5" x14ac:dyDescent="0.2">
      <c r="B73" s="112"/>
      <c r="C73" s="108"/>
      <c r="D73" s="112"/>
      <c r="E73" s="112"/>
    </row>
    <row r="74" spans="2:5" ht="25.5" x14ac:dyDescent="0.2">
      <c r="B74" s="120" t="s">
        <v>240</v>
      </c>
      <c r="C74" s="108">
        <f>C75-C76</f>
        <v>0</v>
      </c>
      <c r="D74" s="112">
        <f>D75-D76</f>
        <v>0</v>
      </c>
      <c r="E74" s="112">
        <f>E75-E76</f>
        <v>0</v>
      </c>
    </row>
    <row r="75" spans="2:5" x14ac:dyDescent="0.2">
      <c r="B75" s="111" t="s">
        <v>231</v>
      </c>
      <c r="C75" s="108">
        <f>C43</f>
        <v>0</v>
      </c>
      <c r="D75" s="112">
        <f>D43</f>
        <v>0</v>
      </c>
      <c r="E75" s="112">
        <f>E43</f>
        <v>0</v>
      </c>
    </row>
    <row r="76" spans="2:5" x14ac:dyDescent="0.2">
      <c r="B76" s="111" t="s">
        <v>234</v>
      </c>
      <c r="C76" s="108">
        <f>C46</f>
        <v>0</v>
      </c>
      <c r="D76" s="112">
        <f>D46</f>
        <v>0</v>
      </c>
      <c r="E76" s="112">
        <f>E46</f>
        <v>0</v>
      </c>
    </row>
    <row r="77" spans="2:5" x14ac:dyDescent="0.2">
      <c r="B77" s="116"/>
      <c r="C77" s="108"/>
      <c r="D77" s="112"/>
      <c r="E77" s="112"/>
    </row>
    <row r="78" spans="2:5" x14ac:dyDescent="0.2">
      <c r="B78" s="116" t="s">
        <v>241</v>
      </c>
      <c r="C78" s="108">
        <f>C16</f>
        <v>42100876</v>
      </c>
      <c r="D78" s="108">
        <f>D16</f>
        <v>44190521.18</v>
      </c>
      <c r="E78" s="108">
        <f>E16</f>
        <v>43638429.579999998</v>
      </c>
    </row>
    <row r="79" spans="2:5" x14ac:dyDescent="0.2">
      <c r="B79" s="116"/>
      <c r="C79" s="108"/>
      <c r="D79" s="108"/>
      <c r="E79" s="108"/>
    </row>
    <row r="80" spans="2:5" x14ac:dyDescent="0.2">
      <c r="B80" s="116" t="s">
        <v>217</v>
      </c>
      <c r="C80" s="117"/>
      <c r="D80" s="108">
        <f>D20</f>
        <v>0</v>
      </c>
      <c r="E80" s="108">
        <f>E20</f>
        <v>0</v>
      </c>
    </row>
    <row r="81" spans="2:5" x14ac:dyDescent="0.2">
      <c r="B81" s="116"/>
      <c r="C81" s="108"/>
      <c r="D81" s="108"/>
      <c r="E81" s="108"/>
    </row>
    <row r="82" spans="2:5" x14ac:dyDescent="0.2">
      <c r="B82" s="118" t="s">
        <v>242</v>
      </c>
      <c r="C82" s="110">
        <f>C72+C74-C78+C80</f>
        <v>4450216</v>
      </c>
      <c r="D82" s="109">
        <f>D72+D74-D78+D80</f>
        <v>5000338.8400000036</v>
      </c>
      <c r="E82" s="109">
        <f>E72+E74-E78+E80</f>
        <v>5552430.4400000051</v>
      </c>
    </row>
    <row r="83" spans="2:5" x14ac:dyDescent="0.2">
      <c r="B83" s="118"/>
      <c r="C83" s="110"/>
      <c r="D83" s="109"/>
      <c r="E83" s="109"/>
    </row>
    <row r="84" spans="2:5" ht="25.5" x14ac:dyDescent="0.2">
      <c r="B84" s="119" t="s">
        <v>243</v>
      </c>
      <c r="C84" s="110">
        <f>C82-C74</f>
        <v>4450216</v>
      </c>
      <c r="D84" s="109">
        <f>D82-D74</f>
        <v>5000338.8400000036</v>
      </c>
      <c r="E84" s="109">
        <f>E82-E74</f>
        <v>5552430.4400000051</v>
      </c>
    </row>
    <row r="85" spans="2:5" ht="13.5" thickBot="1" x14ac:dyDescent="0.25">
      <c r="B85" s="113"/>
      <c r="C85" s="114"/>
      <c r="D85" s="113"/>
      <c r="E85" s="113"/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ageMargins left="0.7" right="0.7" top="0.75" bottom="0.75" header="0.3" footer="0.3"/>
  <pageSetup scale="68" fitToHeight="0" orientation="portrait" r:id="rId1"/>
  <rowBreaks count="1" manualBreakCount="1">
    <brk id="67" max="16383" man="1"/>
  </rowBreaks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B1:H78"/>
  <sheetViews>
    <sheetView workbookViewId="0">
      <pane ySplit="8" topLeftCell="A45" activePane="bottomLeft" state="frozen"/>
      <selection pane="bottomLeft" activeCell="K53" sqref="K5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121" customWidth="1"/>
    <col min="4" max="4" width="18" style="1" customWidth="1"/>
    <col min="5" max="5" width="14.7109375" style="121" customWidth="1"/>
    <col min="6" max="6" width="13.85546875" style="1" customWidth="1"/>
    <col min="7" max="7" width="14.85546875" style="1" customWidth="1"/>
    <col min="8" max="8" width="13.7109375" style="121" customWidth="1"/>
    <col min="9" max="256" width="11" style="1"/>
    <col min="257" max="257" width="2.140625" style="1" customWidth="1"/>
    <col min="258" max="258" width="38.7109375" style="1" customWidth="1"/>
    <col min="259" max="259" width="18.140625" style="1" customWidth="1"/>
    <col min="260" max="260" width="18" style="1" customWidth="1"/>
    <col min="261" max="261" width="14.7109375" style="1" customWidth="1"/>
    <col min="262" max="262" width="13.85546875" style="1" customWidth="1"/>
    <col min="263" max="263" width="14.85546875" style="1" customWidth="1"/>
    <col min="264" max="264" width="13.7109375" style="1" customWidth="1"/>
    <col min="265" max="512" width="11" style="1"/>
    <col min="513" max="513" width="2.140625" style="1" customWidth="1"/>
    <col min="514" max="514" width="38.7109375" style="1" customWidth="1"/>
    <col min="515" max="515" width="18.140625" style="1" customWidth="1"/>
    <col min="516" max="516" width="18" style="1" customWidth="1"/>
    <col min="517" max="517" width="14.7109375" style="1" customWidth="1"/>
    <col min="518" max="518" width="13.85546875" style="1" customWidth="1"/>
    <col min="519" max="519" width="14.85546875" style="1" customWidth="1"/>
    <col min="520" max="520" width="13.7109375" style="1" customWidth="1"/>
    <col min="521" max="768" width="11" style="1"/>
    <col min="769" max="769" width="2.140625" style="1" customWidth="1"/>
    <col min="770" max="770" width="38.7109375" style="1" customWidth="1"/>
    <col min="771" max="771" width="18.140625" style="1" customWidth="1"/>
    <col min="772" max="772" width="18" style="1" customWidth="1"/>
    <col min="773" max="773" width="14.7109375" style="1" customWidth="1"/>
    <col min="774" max="774" width="13.85546875" style="1" customWidth="1"/>
    <col min="775" max="775" width="14.85546875" style="1" customWidth="1"/>
    <col min="776" max="776" width="13.7109375" style="1" customWidth="1"/>
    <col min="777" max="1024" width="11" style="1"/>
    <col min="1025" max="1025" width="2.140625" style="1" customWidth="1"/>
    <col min="1026" max="1026" width="38.7109375" style="1" customWidth="1"/>
    <col min="1027" max="1027" width="18.140625" style="1" customWidth="1"/>
    <col min="1028" max="1028" width="18" style="1" customWidth="1"/>
    <col min="1029" max="1029" width="14.7109375" style="1" customWidth="1"/>
    <col min="1030" max="1030" width="13.85546875" style="1" customWidth="1"/>
    <col min="1031" max="1031" width="14.85546875" style="1" customWidth="1"/>
    <col min="1032" max="1032" width="13.7109375" style="1" customWidth="1"/>
    <col min="1033" max="1280" width="11" style="1"/>
    <col min="1281" max="1281" width="2.140625" style="1" customWidth="1"/>
    <col min="1282" max="1282" width="38.7109375" style="1" customWidth="1"/>
    <col min="1283" max="1283" width="18.140625" style="1" customWidth="1"/>
    <col min="1284" max="1284" width="18" style="1" customWidth="1"/>
    <col min="1285" max="1285" width="14.7109375" style="1" customWidth="1"/>
    <col min="1286" max="1286" width="13.85546875" style="1" customWidth="1"/>
    <col min="1287" max="1287" width="14.85546875" style="1" customWidth="1"/>
    <col min="1288" max="1288" width="13.7109375" style="1" customWidth="1"/>
    <col min="1289" max="1536" width="11" style="1"/>
    <col min="1537" max="1537" width="2.140625" style="1" customWidth="1"/>
    <col min="1538" max="1538" width="38.7109375" style="1" customWidth="1"/>
    <col min="1539" max="1539" width="18.140625" style="1" customWidth="1"/>
    <col min="1540" max="1540" width="18" style="1" customWidth="1"/>
    <col min="1541" max="1541" width="14.7109375" style="1" customWidth="1"/>
    <col min="1542" max="1542" width="13.85546875" style="1" customWidth="1"/>
    <col min="1543" max="1543" width="14.85546875" style="1" customWidth="1"/>
    <col min="1544" max="1544" width="13.7109375" style="1" customWidth="1"/>
    <col min="1545" max="1792" width="11" style="1"/>
    <col min="1793" max="1793" width="2.140625" style="1" customWidth="1"/>
    <col min="1794" max="1794" width="38.7109375" style="1" customWidth="1"/>
    <col min="1795" max="1795" width="18.140625" style="1" customWidth="1"/>
    <col min="1796" max="1796" width="18" style="1" customWidth="1"/>
    <col min="1797" max="1797" width="14.7109375" style="1" customWidth="1"/>
    <col min="1798" max="1798" width="13.85546875" style="1" customWidth="1"/>
    <col min="1799" max="1799" width="14.85546875" style="1" customWidth="1"/>
    <col min="1800" max="1800" width="13.7109375" style="1" customWidth="1"/>
    <col min="1801" max="2048" width="11" style="1"/>
    <col min="2049" max="2049" width="2.140625" style="1" customWidth="1"/>
    <col min="2050" max="2050" width="38.7109375" style="1" customWidth="1"/>
    <col min="2051" max="2051" width="18.140625" style="1" customWidth="1"/>
    <col min="2052" max="2052" width="18" style="1" customWidth="1"/>
    <col min="2053" max="2053" width="14.7109375" style="1" customWidth="1"/>
    <col min="2054" max="2054" width="13.85546875" style="1" customWidth="1"/>
    <col min="2055" max="2055" width="14.85546875" style="1" customWidth="1"/>
    <col min="2056" max="2056" width="13.7109375" style="1" customWidth="1"/>
    <col min="2057" max="2304" width="11" style="1"/>
    <col min="2305" max="2305" width="2.140625" style="1" customWidth="1"/>
    <col min="2306" max="2306" width="38.7109375" style="1" customWidth="1"/>
    <col min="2307" max="2307" width="18.140625" style="1" customWidth="1"/>
    <col min="2308" max="2308" width="18" style="1" customWidth="1"/>
    <col min="2309" max="2309" width="14.7109375" style="1" customWidth="1"/>
    <col min="2310" max="2310" width="13.85546875" style="1" customWidth="1"/>
    <col min="2311" max="2311" width="14.85546875" style="1" customWidth="1"/>
    <col min="2312" max="2312" width="13.7109375" style="1" customWidth="1"/>
    <col min="2313" max="2560" width="11" style="1"/>
    <col min="2561" max="2561" width="2.140625" style="1" customWidth="1"/>
    <col min="2562" max="2562" width="38.7109375" style="1" customWidth="1"/>
    <col min="2563" max="2563" width="18.140625" style="1" customWidth="1"/>
    <col min="2564" max="2564" width="18" style="1" customWidth="1"/>
    <col min="2565" max="2565" width="14.7109375" style="1" customWidth="1"/>
    <col min="2566" max="2566" width="13.85546875" style="1" customWidth="1"/>
    <col min="2567" max="2567" width="14.85546875" style="1" customWidth="1"/>
    <col min="2568" max="2568" width="13.7109375" style="1" customWidth="1"/>
    <col min="2569" max="2816" width="11" style="1"/>
    <col min="2817" max="2817" width="2.140625" style="1" customWidth="1"/>
    <col min="2818" max="2818" width="38.7109375" style="1" customWidth="1"/>
    <col min="2819" max="2819" width="18.140625" style="1" customWidth="1"/>
    <col min="2820" max="2820" width="18" style="1" customWidth="1"/>
    <col min="2821" max="2821" width="14.7109375" style="1" customWidth="1"/>
    <col min="2822" max="2822" width="13.85546875" style="1" customWidth="1"/>
    <col min="2823" max="2823" width="14.85546875" style="1" customWidth="1"/>
    <col min="2824" max="2824" width="13.7109375" style="1" customWidth="1"/>
    <col min="2825" max="3072" width="11" style="1"/>
    <col min="3073" max="3073" width="2.140625" style="1" customWidth="1"/>
    <col min="3074" max="3074" width="38.7109375" style="1" customWidth="1"/>
    <col min="3075" max="3075" width="18.140625" style="1" customWidth="1"/>
    <col min="3076" max="3076" width="18" style="1" customWidth="1"/>
    <col min="3077" max="3077" width="14.7109375" style="1" customWidth="1"/>
    <col min="3078" max="3078" width="13.85546875" style="1" customWidth="1"/>
    <col min="3079" max="3079" width="14.85546875" style="1" customWidth="1"/>
    <col min="3080" max="3080" width="13.7109375" style="1" customWidth="1"/>
    <col min="3081" max="3328" width="11" style="1"/>
    <col min="3329" max="3329" width="2.140625" style="1" customWidth="1"/>
    <col min="3330" max="3330" width="38.7109375" style="1" customWidth="1"/>
    <col min="3331" max="3331" width="18.140625" style="1" customWidth="1"/>
    <col min="3332" max="3332" width="18" style="1" customWidth="1"/>
    <col min="3333" max="3333" width="14.7109375" style="1" customWidth="1"/>
    <col min="3334" max="3334" width="13.85546875" style="1" customWidth="1"/>
    <col min="3335" max="3335" width="14.85546875" style="1" customWidth="1"/>
    <col min="3336" max="3336" width="13.7109375" style="1" customWidth="1"/>
    <col min="3337" max="3584" width="11" style="1"/>
    <col min="3585" max="3585" width="2.140625" style="1" customWidth="1"/>
    <col min="3586" max="3586" width="38.7109375" style="1" customWidth="1"/>
    <col min="3587" max="3587" width="18.140625" style="1" customWidth="1"/>
    <col min="3588" max="3588" width="18" style="1" customWidth="1"/>
    <col min="3589" max="3589" width="14.7109375" style="1" customWidth="1"/>
    <col min="3590" max="3590" width="13.85546875" style="1" customWidth="1"/>
    <col min="3591" max="3591" width="14.85546875" style="1" customWidth="1"/>
    <col min="3592" max="3592" width="13.7109375" style="1" customWidth="1"/>
    <col min="3593" max="3840" width="11" style="1"/>
    <col min="3841" max="3841" width="2.140625" style="1" customWidth="1"/>
    <col min="3842" max="3842" width="38.7109375" style="1" customWidth="1"/>
    <col min="3843" max="3843" width="18.140625" style="1" customWidth="1"/>
    <col min="3844" max="3844" width="18" style="1" customWidth="1"/>
    <col min="3845" max="3845" width="14.7109375" style="1" customWidth="1"/>
    <col min="3846" max="3846" width="13.85546875" style="1" customWidth="1"/>
    <col min="3847" max="3847" width="14.85546875" style="1" customWidth="1"/>
    <col min="3848" max="3848" width="13.7109375" style="1" customWidth="1"/>
    <col min="3849" max="4096" width="11" style="1"/>
    <col min="4097" max="4097" width="2.140625" style="1" customWidth="1"/>
    <col min="4098" max="4098" width="38.7109375" style="1" customWidth="1"/>
    <col min="4099" max="4099" width="18.140625" style="1" customWidth="1"/>
    <col min="4100" max="4100" width="18" style="1" customWidth="1"/>
    <col min="4101" max="4101" width="14.7109375" style="1" customWidth="1"/>
    <col min="4102" max="4102" width="13.85546875" style="1" customWidth="1"/>
    <col min="4103" max="4103" width="14.85546875" style="1" customWidth="1"/>
    <col min="4104" max="4104" width="13.7109375" style="1" customWidth="1"/>
    <col min="4105" max="4352" width="11" style="1"/>
    <col min="4353" max="4353" width="2.140625" style="1" customWidth="1"/>
    <col min="4354" max="4354" width="38.7109375" style="1" customWidth="1"/>
    <col min="4355" max="4355" width="18.140625" style="1" customWidth="1"/>
    <col min="4356" max="4356" width="18" style="1" customWidth="1"/>
    <col min="4357" max="4357" width="14.7109375" style="1" customWidth="1"/>
    <col min="4358" max="4358" width="13.85546875" style="1" customWidth="1"/>
    <col min="4359" max="4359" width="14.85546875" style="1" customWidth="1"/>
    <col min="4360" max="4360" width="13.7109375" style="1" customWidth="1"/>
    <col min="4361" max="4608" width="11" style="1"/>
    <col min="4609" max="4609" width="2.140625" style="1" customWidth="1"/>
    <col min="4610" max="4610" width="38.7109375" style="1" customWidth="1"/>
    <col min="4611" max="4611" width="18.140625" style="1" customWidth="1"/>
    <col min="4612" max="4612" width="18" style="1" customWidth="1"/>
    <col min="4613" max="4613" width="14.7109375" style="1" customWidth="1"/>
    <col min="4614" max="4614" width="13.85546875" style="1" customWidth="1"/>
    <col min="4615" max="4615" width="14.85546875" style="1" customWidth="1"/>
    <col min="4616" max="4616" width="13.7109375" style="1" customWidth="1"/>
    <col min="4617" max="4864" width="11" style="1"/>
    <col min="4865" max="4865" width="2.140625" style="1" customWidth="1"/>
    <col min="4866" max="4866" width="38.7109375" style="1" customWidth="1"/>
    <col min="4867" max="4867" width="18.140625" style="1" customWidth="1"/>
    <col min="4868" max="4868" width="18" style="1" customWidth="1"/>
    <col min="4869" max="4869" width="14.7109375" style="1" customWidth="1"/>
    <col min="4870" max="4870" width="13.85546875" style="1" customWidth="1"/>
    <col min="4871" max="4871" width="14.85546875" style="1" customWidth="1"/>
    <col min="4872" max="4872" width="13.7109375" style="1" customWidth="1"/>
    <col min="4873" max="5120" width="11" style="1"/>
    <col min="5121" max="5121" width="2.140625" style="1" customWidth="1"/>
    <col min="5122" max="5122" width="38.7109375" style="1" customWidth="1"/>
    <col min="5123" max="5123" width="18.140625" style="1" customWidth="1"/>
    <col min="5124" max="5124" width="18" style="1" customWidth="1"/>
    <col min="5125" max="5125" width="14.7109375" style="1" customWidth="1"/>
    <col min="5126" max="5126" width="13.85546875" style="1" customWidth="1"/>
    <col min="5127" max="5127" width="14.85546875" style="1" customWidth="1"/>
    <col min="5128" max="5128" width="13.7109375" style="1" customWidth="1"/>
    <col min="5129" max="5376" width="11" style="1"/>
    <col min="5377" max="5377" width="2.140625" style="1" customWidth="1"/>
    <col min="5378" max="5378" width="38.7109375" style="1" customWidth="1"/>
    <col min="5379" max="5379" width="18.140625" style="1" customWidth="1"/>
    <col min="5380" max="5380" width="18" style="1" customWidth="1"/>
    <col min="5381" max="5381" width="14.7109375" style="1" customWidth="1"/>
    <col min="5382" max="5382" width="13.85546875" style="1" customWidth="1"/>
    <col min="5383" max="5383" width="14.85546875" style="1" customWidth="1"/>
    <col min="5384" max="5384" width="13.7109375" style="1" customWidth="1"/>
    <col min="5385" max="5632" width="11" style="1"/>
    <col min="5633" max="5633" width="2.140625" style="1" customWidth="1"/>
    <col min="5634" max="5634" width="38.7109375" style="1" customWidth="1"/>
    <col min="5635" max="5635" width="18.140625" style="1" customWidth="1"/>
    <col min="5636" max="5636" width="18" style="1" customWidth="1"/>
    <col min="5637" max="5637" width="14.7109375" style="1" customWidth="1"/>
    <col min="5638" max="5638" width="13.85546875" style="1" customWidth="1"/>
    <col min="5639" max="5639" width="14.85546875" style="1" customWidth="1"/>
    <col min="5640" max="5640" width="13.7109375" style="1" customWidth="1"/>
    <col min="5641" max="5888" width="11" style="1"/>
    <col min="5889" max="5889" width="2.140625" style="1" customWidth="1"/>
    <col min="5890" max="5890" width="38.7109375" style="1" customWidth="1"/>
    <col min="5891" max="5891" width="18.140625" style="1" customWidth="1"/>
    <col min="5892" max="5892" width="18" style="1" customWidth="1"/>
    <col min="5893" max="5893" width="14.7109375" style="1" customWidth="1"/>
    <col min="5894" max="5894" width="13.85546875" style="1" customWidth="1"/>
    <col min="5895" max="5895" width="14.85546875" style="1" customWidth="1"/>
    <col min="5896" max="5896" width="13.7109375" style="1" customWidth="1"/>
    <col min="5897" max="6144" width="11" style="1"/>
    <col min="6145" max="6145" width="2.140625" style="1" customWidth="1"/>
    <col min="6146" max="6146" width="38.7109375" style="1" customWidth="1"/>
    <col min="6147" max="6147" width="18.140625" style="1" customWidth="1"/>
    <col min="6148" max="6148" width="18" style="1" customWidth="1"/>
    <col min="6149" max="6149" width="14.7109375" style="1" customWidth="1"/>
    <col min="6150" max="6150" width="13.85546875" style="1" customWidth="1"/>
    <col min="6151" max="6151" width="14.85546875" style="1" customWidth="1"/>
    <col min="6152" max="6152" width="13.7109375" style="1" customWidth="1"/>
    <col min="6153" max="6400" width="11" style="1"/>
    <col min="6401" max="6401" width="2.140625" style="1" customWidth="1"/>
    <col min="6402" max="6402" width="38.7109375" style="1" customWidth="1"/>
    <col min="6403" max="6403" width="18.140625" style="1" customWidth="1"/>
    <col min="6404" max="6404" width="18" style="1" customWidth="1"/>
    <col min="6405" max="6405" width="14.7109375" style="1" customWidth="1"/>
    <col min="6406" max="6406" width="13.85546875" style="1" customWidth="1"/>
    <col min="6407" max="6407" width="14.85546875" style="1" customWidth="1"/>
    <col min="6408" max="6408" width="13.7109375" style="1" customWidth="1"/>
    <col min="6409" max="6656" width="11" style="1"/>
    <col min="6657" max="6657" width="2.140625" style="1" customWidth="1"/>
    <col min="6658" max="6658" width="38.7109375" style="1" customWidth="1"/>
    <col min="6659" max="6659" width="18.140625" style="1" customWidth="1"/>
    <col min="6660" max="6660" width="18" style="1" customWidth="1"/>
    <col min="6661" max="6661" width="14.7109375" style="1" customWidth="1"/>
    <col min="6662" max="6662" width="13.85546875" style="1" customWidth="1"/>
    <col min="6663" max="6663" width="14.85546875" style="1" customWidth="1"/>
    <col min="6664" max="6664" width="13.7109375" style="1" customWidth="1"/>
    <col min="6665" max="6912" width="11" style="1"/>
    <col min="6913" max="6913" width="2.140625" style="1" customWidth="1"/>
    <col min="6914" max="6914" width="38.7109375" style="1" customWidth="1"/>
    <col min="6915" max="6915" width="18.140625" style="1" customWidth="1"/>
    <col min="6916" max="6916" width="18" style="1" customWidth="1"/>
    <col min="6917" max="6917" width="14.7109375" style="1" customWidth="1"/>
    <col min="6918" max="6918" width="13.85546875" style="1" customWidth="1"/>
    <col min="6919" max="6919" width="14.85546875" style="1" customWidth="1"/>
    <col min="6920" max="6920" width="13.7109375" style="1" customWidth="1"/>
    <col min="6921" max="7168" width="11" style="1"/>
    <col min="7169" max="7169" width="2.140625" style="1" customWidth="1"/>
    <col min="7170" max="7170" width="38.7109375" style="1" customWidth="1"/>
    <col min="7171" max="7171" width="18.140625" style="1" customWidth="1"/>
    <col min="7172" max="7172" width="18" style="1" customWidth="1"/>
    <col min="7173" max="7173" width="14.7109375" style="1" customWidth="1"/>
    <col min="7174" max="7174" width="13.85546875" style="1" customWidth="1"/>
    <col min="7175" max="7175" width="14.85546875" style="1" customWidth="1"/>
    <col min="7176" max="7176" width="13.7109375" style="1" customWidth="1"/>
    <col min="7177" max="7424" width="11" style="1"/>
    <col min="7425" max="7425" width="2.140625" style="1" customWidth="1"/>
    <col min="7426" max="7426" width="38.7109375" style="1" customWidth="1"/>
    <col min="7427" max="7427" width="18.140625" style="1" customWidth="1"/>
    <col min="7428" max="7428" width="18" style="1" customWidth="1"/>
    <col min="7429" max="7429" width="14.7109375" style="1" customWidth="1"/>
    <col min="7430" max="7430" width="13.85546875" style="1" customWidth="1"/>
    <col min="7431" max="7431" width="14.85546875" style="1" customWidth="1"/>
    <col min="7432" max="7432" width="13.7109375" style="1" customWidth="1"/>
    <col min="7433" max="7680" width="11" style="1"/>
    <col min="7681" max="7681" width="2.140625" style="1" customWidth="1"/>
    <col min="7682" max="7682" width="38.7109375" style="1" customWidth="1"/>
    <col min="7683" max="7683" width="18.140625" style="1" customWidth="1"/>
    <col min="7684" max="7684" width="18" style="1" customWidth="1"/>
    <col min="7685" max="7685" width="14.7109375" style="1" customWidth="1"/>
    <col min="7686" max="7686" width="13.85546875" style="1" customWidth="1"/>
    <col min="7687" max="7687" width="14.85546875" style="1" customWidth="1"/>
    <col min="7688" max="7688" width="13.7109375" style="1" customWidth="1"/>
    <col min="7689" max="7936" width="11" style="1"/>
    <col min="7937" max="7937" width="2.140625" style="1" customWidth="1"/>
    <col min="7938" max="7938" width="38.7109375" style="1" customWidth="1"/>
    <col min="7939" max="7939" width="18.140625" style="1" customWidth="1"/>
    <col min="7940" max="7940" width="18" style="1" customWidth="1"/>
    <col min="7941" max="7941" width="14.7109375" style="1" customWidth="1"/>
    <col min="7942" max="7942" width="13.85546875" style="1" customWidth="1"/>
    <col min="7943" max="7943" width="14.85546875" style="1" customWidth="1"/>
    <col min="7944" max="7944" width="13.7109375" style="1" customWidth="1"/>
    <col min="7945" max="8192" width="11" style="1"/>
    <col min="8193" max="8193" width="2.140625" style="1" customWidth="1"/>
    <col min="8194" max="8194" width="38.7109375" style="1" customWidth="1"/>
    <col min="8195" max="8195" width="18.140625" style="1" customWidth="1"/>
    <col min="8196" max="8196" width="18" style="1" customWidth="1"/>
    <col min="8197" max="8197" width="14.7109375" style="1" customWidth="1"/>
    <col min="8198" max="8198" width="13.85546875" style="1" customWidth="1"/>
    <col min="8199" max="8199" width="14.85546875" style="1" customWidth="1"/>
    <col min="8200" max="8200" width="13.7109375" style="1" customWidth="1"/>
    <col min="8201" max="8448" width="11" style="1"/>
    <col min="8449" max="8449" width="2.140625" style="1" customWidth="1"/>
    <col min="8450" max="8450" width="38.7109375" style="1" customWidth="1"/>
    <col min="8451" max="8451" width="18.140625" style="1" customWidth="1"/>
    <col min="8452" max="8452" width="18" style="1" customWidth="1"/>
    <col min="8453" max="8453" width="14.7109375" style="1" customWidth="1"/>
    <col min="8454" max="8454" width="13.85546875" style="1" customWidth="1"/>
    <col min="8455" max="8455" width="14.85546875" style="1" customWidth="1"/>
    <col min="8456" max="8456" width="13.7109375" style="1" customWidth="1"/>
    <col min="8457" max="8704" width="11" style="1"/>
    <col min="8705" max="8705" width="2.140625" style="1" customWidth="1"/>
    <col min="8706" max="8706" width="38.7109375" style="1" customWidth="1"/>
    <col min="8707" max="8707" width="18.140625" style="1" customWidth="1"/>
    <col min="8708" max="8708" width="18" style="1" customWidth="1"/>
    <col min="8709" max="8709" width="14.7109375" style="1" customWidth="1"/>
    <col min="8710" max="8710" width="13.85546875" style="1" customWidth="1"/>
    <col min="8711" max="8711" width="14.85546875" style="1" customWidth="1"/>
    <col min="8712" max="8712" width="13.7109375" style="1" customWidth="1"/>
    <col min="8713" max="8960" width="11" style="1"/>
    <col min="8961" max="8961" width="2.140625" style="1" customWidth="1"/>
    <col min="8962" max="8962" width="38.7109375" style="1" customWidth="1"/>
    <col min="8963" max="8963" width="18.140625" style="1" customWidth="1"/>
    <col min="8964" max="8964" width="18" style="1" customWidth="1"/>
    <col min="8965" max="8965" width="14.7109375" style="1" customWidth="1"/>
    <col min="8966" max="8966" width="13.85546875" style="1" customWidth="1"/>
    <col min="8967" max="8967" width="14.85546875" style="1" customWidth="1"/>
    <col min="8968" max="8968" width="13.7109375" style="1" customWidth="1"/>
    <col min="8969" max="9216" width="11" style="1"/>
    <col min="9217" max="9217" width="2.140625" style="1" customWidth="1"/>
    <col min="9218" max="9218" width="38.7109375" style="1" customWidth="1"/>
    <col min="9219" max="9219" width="18.140625" style="1" customWidth="1"/>
    <col min="9220" max="9220" width="18" style="1" customWidth="1"/>
    <col min="9221" max="9221" width="14.7109375" style="1" customWidth="1"/>
    <col min="9222" max="9222" width="13.85546875" style="1" customWidth="1"/>
    <col min="9223" max="9223" width="14.85546875" style="1" customWidth="1"/>
    <col min="9224" max="9224" width="13.7109375" style="1" customWidth="1"/>
    <col min="9225" max="9472" width="11" style="1"/>
    <col min="9473" max="9473" width="2.140625" style="1" customWidth="1"/>
    <col min="9474" max="9474" width="38.7109375" style="1" customWidth="1"/>
    <col min="9475" max="9475" width="18.140625" style="1" customWidth="1"/>
    <col min="9476" max="9476" width="18" style="1" customWidth="1"/>
    <col min="9477" max="9477" width="14.7109375" style="1" customWidth="1"/>
    <col min="9478" max="9478" width="13.85546875" style="1" customWidth="1"/>
    <col min="9479" max="9479" width="14.85546875" style="1" customWidth="1"/>
    <col min="9480" max="9480" width="13.7109375" style="1" customWidth="1"/>
    <col min="9481" max="9728" width="11" style="1"/>
    <col min="9729" max="9729" width="2.140625" style="1" customWidth="1"/>
    <col min="9730" max="9730" width="38.7109375" style="1" customWidth="1"/>
    <col min="9731" max="9731" width="18.140625" style="1" customWidth="1"/>
    <col min="9732" max="9732" width="18" style="1" customWidth="1"/>
    <col min="9733" max="9733" width="14.7109375" style="1" customWidth="1"/>
    <col min="9734" max="9734" width="13.85546875" style="1" customWidth="1"/>
    <col min="9735" max="9735" width="14.85546875" style="1" customWidth="1"/>
    <col min="9736" max="9736" width="13.7109375" style="1" customWidth="1"/>
    <col min="9737" max="9984" width="11" style="1"/>
    <col min="9985" max="9985" width="2.140625" style="1" customWidth="1"/>
    <col min="9986" max="9986" width="38.7109375" style="1" customWidth="1"/>
    <col min="9987" max="9987" width="18.140625" style="1" customWidth="1"/>
    <col min="9988" max="9988" width="18" style="1" customWidth="1"/>
    <col min="9989" max="9989" width="14.7109375" style="1" customWidth="1"/>
    <col min="9990" max="9990" width="13.85546875" style="1" customWidth="1"/>
    <col min="9991" max="9991" width="14.85546875" style="1" customWidth="1"/>
    <col min="9992" max="9992" width="13.7109375" style="1" customWidth="1"/>
    <col min="9993" max="10240" width="11" style="1"/>
    <col min="10241" max="10241" width="2.140625" style="1" customWidth="1"/>
    <col min="10242" max="10242" width="38.7109375" style="1" customWidth="1"/>
    <col min="10243" max="10243" width="18.140625" style="1" customWidth="1"/>
    <col min="10244" max="10244" width="18" style="1" customWidth="1"/>
    <col min="10245" max="10245" width="14.7109375" style="1" customWidth="1"/>
    <col min="10246" max="10246" width="13.85546875" style="1" customWidth="1"/>
    <col min="10247" max="10247" width="14.85546875" style="1" customWidth="1"/>
    <col min="10248" max="10248" width="13.7109375" style="1" customWidth="1"/>
    <col min="10249" max="10496" width="11" style="1"/>
    <col min="10497" max="10497" width="2.140625" style="1" customWidth="1"/>
    <col min="10498" max="10498" width="38.7109375" style="1" customWidth="1"/>
    <col min="10499" max="10499" width="18.140625" style="1" customWidth="1"/>
    <col min="10500" max="10500" width="18" style="1" customWidth="1"/>
    <col min="10501" max="10501" width="14.7109375" style="1" customWidth="1"/>
    <col min="10502" max="10502" width="13.85546875" style="1" customWidth="1"/>
    <col min="10503" max="10503" width="14.85546875" style="1" customWidth="1"/>
    <col min="10504" max="10504" width="13.7109375" style="1" customWidth="1"/>
    <col min="10505" max="10752" width="11" style="1"/>
    <col min="10753" max="10753" width="2.140625" style="1" customWidth="1"/>
    <col min="10754" max="10754" width="38.7109375" style="1" customWidth="1"/>
    <col min="10755" max="10755" width="18.140625" style="1" customWidth="1"/>
    <col min="10756" max="10756" width="18" style="1" customWidth="1"/>
    <col min="10757" max="10757" width="14.7109375" style="1" customWidth="1"/>
    <col min="10758" max="10758" width="13.85546875" style="1" customWidth="1"/>
    <col min="10759" max="10759" width="14.85546875" style="1" customWidth="1"/>
    <col min="10760" max="10760" width="13.7109375" style="1" customWidth="1"/>
    <col min="10761" max="11008" width="11" style="1"/>
    <col min="11009" max="11009" width="2.140625" style="1" customWidth="1"/>
    <col min="11010" max="11010" width="38.7109375" style="1" customWidth="1"/>
    <col min="11011" max="11011" width="18.140625" style="1" customWidth="1"/>
    <col min="11012" max="11012" width="18" style="1" customWidth="1"/>
    <col min="11013" max="11013" width="14.7109375" style="1" customWidth="1"/>
    <col min="11014" max="11014" width="13.85546875" style="1" customWidth="1"/>
    <col min="11015" max="11015" width="14.85546875" style="1" customWidth="1"/>
    <col min="11016" max="11016" width="13.7109375" style="1" customWidth="1"/>
    <col min="11017" max="11264" width="11" style="1"/>
    <col min="11265" max="11265" width="2.140625" style="1" customWidth="1"/>
    <col min="11266" max="11266" width="38.7109375" style="1" customWidth="1"/>
    <col min="11267" max="11267" width="18.140625" style="1" customWidth="1"/>
    <col min="11268" max="11268" width="18" style="1" customWidth="1"/>
    <col min="11269" max="11269" width="14.7109375" style="1" customWidth="1"/>
    <col min="11270" max="11270" width="13.85546875" style="1" customWidth="1"/>
    <col min="11271" max="11271" width="14.85546875" style="1" customWidth="1"/>
    <col min="11272" max="11272" width="13.7109375" style="1" customWidth="1"/>
    <col min="11273" max="11520" width="11" style="1"/>
    <col min="11521" max="11521" width="2.140625" style="1" customWidth="1"/>
    <col min="11522" max="11522" width="38.7109375" style="1" customWidth="1"/>
    <col min="11523" max="11523" width="18.140625" style="1" customWidth="1"/>
    <col min="11524" max="11524" width="18" style="1" customWidth="1"/>
    <col min="11525" max="11525" width="14.7109375" style="1" customWidth="1"/>
    <col min="11526" max="11526" width="13.85546875" style="1" customWidth="1"/>
    <col min="11527" max="11527" width="14.85546875" style="1" customWidth="1"/>
    <col min="11528" max="11528" width="13.7109375" style="1" customWidth="1"/>
    <col min="11529" max="11776" width="11" style="1"/>
    <col min="11777" max="11777" width="2.140625" style="1" customWidth="1"/>
    <col min="11778" max="11778" width="38.7109375" style="1" customWidth="1"/>
    <col min="11779" max="11779" width="18.140625" style="1" customWidth="1"/>
    <col min="11780" max="11780" width="18" style="1" customWidth="1"/>
    <col min="11781" max="11781" width="14.7109375" style="1" customWidth="1"/>
    <col min="11782" max="11782" width="13.85546875" style="1" customWidth="1"/>
    <col min="11783" max="11783" width="14.85546875" style="1" customWidth="1"/>
    <col min="11784" max="11784" width="13.7109375" style="1" customWidth="1"/>
    <col min="11785" max="12032" width="11" style="1"/>
    <col min="12033" max="12033" width="2.140625" style="1" customWidth="1"/>
    <col min="12034" max="12034" width="38.7109375" style="1" customWidth="1"/>
    <col min="12035" max="12035" width="18.140625" style="1" customWidth="1"/>
    <col min="12036" max="12036" width="18" style="1" customWidth="1"/>
    <col min="12037" max="12037" width="14.7109375" style="1" customWidth="1"/>
    <col min="12038" max="12038" width="13.85546875" style="1" customWidth="1"/>
    <col min="12039" max="12039" width="14.85546875" style="1" customWidth="1"/>
    <col min="12040" max="12040" width="13.7109375" style="1" customWidth="1"/>
    <col min="12041" max="12288" width="11" style="1"/>
    <col min="12289" max="12289" width="2.140625" style="1" customWidth="1"/>
    <col min="12290" max="12290" width="38.7109375" style="1" customWidth="1"/>
    <col min="12291" max="12291" width="18.140625" style="1" customWidth="1"/>
    <col min="12292" max="12292" width="18" style="1" customWidth="1"/>
    <col min="12293" max="12293" width="14.7109375" style="1" customWidth="1"/>
    <col min="12294" max="12294" width="13.85546875" style="1" customWidth="1"/>
    <col min="12295" max="12295" width="14.85546875" style="1" customWidth="1"/>
    <col min="12296" max="12296" width="13.7109375" style="1" customWidth="1"/>
    <col min="12297" max="12544" width="11" style="1"/>
    <col min="12545" max="12545" width="2.140625" style="1" customWidth="1"/>
    <col min="12546" max="12546" width="38.7109375" style="1" customWidth="1"/>
    <col min="12547" max="12547" width="18.140625" style="1" customWidth="1"/>
    <col min="12548" max="12548" width="18" style="1" customWidth="1"/>
    <col min="12549" max="12549" width="14.7109375" style="1" customWidth="1"/>
    <col min="12550" max="12550" width="13.85546875" style="1" customWidth="1"/>
    <col min="12551" max="12551" width="14.85546875" style="1" customWidth="1"/>
    <col min="12552" max="12552" width="13.7109375" style="1" customWidth="1"/>
    <col min="12553" max="12800" width="11" style="1"/>
    <col min="12801" max="12801" width="2.140625" style="1" customWidth="1"/>
    <col min="12802" max="12802" width="38.7109375" style="1" customWidth="1"/>
    <col min="12803" max="12803" width="18.140625" style="1" customWidth="1"/>
    <col min="12804" max="12804" width="18" style="1" customWidth="1"/>
    <col min="12805" max="12805" width="14.7109375" style="1" customWidth="1"/>
    <col min="12806" max="12806" width="13.85546875" style="1" customWidth="1"/>
    <col min="12807" max="12807" width="14.85546875" style="1" customWidth="1"/>
    <col min="12808" max="12808" width="13.7109375" style="1" customWidth="1"/>
    <col min="12809" max="13056" width="11" style="1"/>
    <col min="13057" max="13057" width="2.140625" style="1" customWidth="1"/>
    <col min="13058" max="13058" width="38.7109375" style="1" customWidth="1"/>
    <col min="13059" max="13059" width="18.140625" style="1" customWidth="1"/>
    <col min="13060" max="13060" width="18" style="1" customWidth="1"/>
    <col min="13061" max="13061" width="14.7109375" style="1" customWidth="1"/>
    <col min="13062" max="13062" width="13.85546875" style="1" customWidth="1"/>
    <col min="13063" max="13063" width="14.85546875" style="1" customWidth="1"/>
    <col min="13064" max="13064" width="13.7109375" style="1" customWidth="1"/>
    <col min="13065" max="13312" width="11" style="1"/>
    <col min="13313" max="13313" width="2.140625" style="1" customWidth="1"/>
    <col min="13314" max="13314" width="38.7109375" style="1" customWidth="1"/>
    <col min="13315" max="13315" width="18.140625" style="1" customWidth="1"/>
    <col min="13316" max="13316" width="18" style="1" customWidth="1"/>
    <col min="13317" max="13317" width="14.7109375" style="1" customWidth="1"/>
    <col min="13318" max="13318" width="13.85546875" style="1" customWidth="1"/>
    <col min="13319" max="13319" width="14.85546875" style="1" customWidth="1"/>
    <col min="13320" max="13320" width="13.7109375" style="1" customWidth="1"/>
    <col min="13321" max="13568" width="11" style="1"/>
    <col min="13569" max="13569" width="2.140625" style="1" customWidth="1"/>
    <col min="13570" max="13570" width="38.7109375" style="1" customWidth="1"/>
    <col min="13571" max="13571" width="18.140625" style="1" customWidth="1"/>
    <col min="13572" max="13572" width="18" style="1" customWidth="1"/>
    <col min="13573" max="13573" width="14.7109375" style="1" customWidth="1"/>
    <col min="13574" max="13574" width="13.85546875" style="1" customWidth="1"/>
    <col min="13575" max="13575" width="14.85546875" style="1" customWidth="1"/>
    <col min="13576" max="13576" width="13.7109375" style="1" customWidth="1"/>
    <col min="13577" max="13824" width="11" style="1"/>
    <col min="13825" max="13825" width="2.140625" style="1" customWidth="1"/>
    <col min="13826" max="13826" width="38.7109375" style="1" customWidth="1"/>
    <col min="13827" max="13827" width="18.140625" style="1" customWidth="1"/>
    <col min="13828" max="13828" width="18" style="1" customWidth="1"/>
    <col min="13829" max="13829" width="14.7109375" style="1" customWidth="1"/>
    <col min="13830" max="13830" width="13.85546875" style="1" customWidth="1"/>
    <col min="13831" max="13831" width="14.85546875" style="1" customWidth="1"/>
    <col min="13832" max="13832" width="13.7109375" style="1" customWidth="1"/>
    <col min="13833" max="14080" width="11" style="1"/>
    <col min="14081" max="14081" width="2.140625" style="1" customWidth="1"/>
    <col min="14082" max="14082" width="38.7109375" style="1" customWidth="1"/>
    <col min="14083" max="14083" width="18.140625" style="1" customWidth="1"/>
    <col min="14084" max="14084" width="18" style="1" customWidth="1"/>
    <col min="14085" max="14085" width="14.7109375" style="1" customWidth="1"/>
    <col min="14086" max="14086" width="13.85546875" style="1" customWidth="1"/>
    <col min="14087" max="14087" width="14.85546875" style="1" customWidth="1"/>
    <col min="14088" max="14088" width="13.7109375" style="1" customWidth="1"/>
    <col min="14089" max="14336" width="11" style="1"/>
    <col min="14337" max="14337" width="2.140625" style="1" customWidth="1"/>
    <col min="14338" max="14338" width="38.7109375" style="1" customWidth="1"/>
    <col min="14339" max="14339" width="18.140625" style="1" customWidth="1"/>
    <col min="14340" max="14340" width="18" style="1" customWidth="1"/>
    <col min="14341" max="14341" width="14.7109375" style="1" customWidth="1"/>
    <col min="14342" max="14342" width="13.85546875" style="1" customWidth="1"/>
    <col min="14343" max="14343" width="14.85546875" style="1" customWidth="1"/>
    <col min="14344" max="14344" width="13.7109375" style="1" customWidth="1"/>
    <col min="14345" max="14592" width="11" style="1"/>
    <col min="14593" max="14593" width="2.140625" style="1" customWidth="1"/>
    <col min="14594" max="14594" width="38.7109375" style="1" customWidth="1"/>
    <col min="14595" max="14595" width="18.140625" style="1" customWidth="1"/>
    <col min="14596" max="14596" width="18" style="1" customWidth="1"/>
    <col min="14597" max="14597" width="14.7109375" style="1" customWidth="1"/>
    <col min="14598" max="14598" width="13.85546875" style="1" customWidth="1"/>
    <col min="14599" max="14599" width="14.85546875" style="1" customWidth="1"/>
    <col min="14600" max="14600" width="13.7109375" style="1" customWidth="1"/>
    <col min="14601" max="14848" width="11" style="1"/>
    <col min="14849" max="14849" width="2.140625" style="1" customWidth="1"/>
    <col min="14850" max="14850" width="38.7109375" style="1" customWidth="1"/>
    <col min="14851" max="14851" width="18.140625" style="1" customWidth="1"/>
    <col min="14852" max="14852" width="18" style="1" customWidth="1"/>
    <col min="14853" max="14853" width="14.7109375" style="1" customWidth="1"/>
    <col min="14854" max="14854" width="13.85546875" style="1" customWidth="1"/>
    <col min="14855" max="14855" width="14.85546875" style="1" customWidth="1"/>
    <col min="14856" max="14856" width="13.7109375" style="1" customWidth="1"/>
    <col min="14857" max="15104" width="11" style="1"/>
    <col min="15105" max="15105" width="2.140625" style="1" customWidth="1"/>
    <col min="15106" max="15106" width="38.7109375" style="1" customWidth="1"/>
    <col min="15107" max="15107" width="18.140625" style="1" customWidth="1"/>
    <col min="15108" max="15108" width="18" style="1" customWidth="1"/>
    <col min="15109" max="15109" width="14.7109375" style="1" customWidth="1"/>
    <col min="15110" max="15110" width="13.85546875" style="1" customWidth="1"/>
    <col min="15111" max="15111" width="14.85546875" style="1" customWidth="1"/>
    <col min="15112" max="15112" width="13.7109375" style="1" customWidth="1"/>
    <col min="15113" max="15360" width="11" style="1"/>
    <col min="15361" max="15361" width="2.140625" style="1" customWidth="1"/>
    <col min="15362" max="15362" width="38.7109375" style="1" customWidth="1"/>
    <col min="15363" max="15363" width="18.140625" style="1" customWidth="1"/>
    <col min="15364" max="15364" width="18" style="1" customWidth="1"/>
    <col min="15365" max="15365" width="14.7109375" style="1" customWidth="1"/>
    <col min="15366" max="15366" width="13.85546875" style="1" customWidth="1"/>
    <col min="15367" max="15367" width="14.85546875" style="1" customWidth="1"/>
    <col min="15368" max="15368" width="13.7109375" style="1" customWidth="1"/>
    <col min="15369" max="15616" width="11" style="1"/>
    <col min="15617" max="15617" width="2.140625" style="1" customWidth="1"/>
    <col min="15618" max="15618" width="38.7109375" style="1" customWidth="1"/>
    <col min="15619" max="15619" width="18.140625" style="1" customWidth="1"/>
    <col min="15620" max="15620" width="18" style="1" customWidth="1"/>
    <col min="15621" max="15621" width="14.7109375" style="1" customWidth="1"/>
    <col min="15622" max="15622" width="13.85546875" style="1" customWidth="1"/>
    <col min="15623" max="15623" width="14.85546875" style="1" customWidth="1"/>
    <col min="15624" max="15624" width="13.7109375" style="1" customWidth="1"/>
    <col min="15625" max="15872" width="11" style="1"/>
    <col min="15873" max="15873" width="2.140625" style="1" customWidth="1"/>
    <col min="15874" max="15874" width="38.7109375" style="1" customWidth="1"/>
    <col min="15875" max="15875" width="18.140625" style="1" customWidth="1"/>
    <col min="15876" max="15876" width="18" style="1" customWidth="1"/>
    <col min="15877" max="15877" width="14.7109375" style="1" customWidth="1"/>
    <col min="15878" max="15878" width="13.85546875" style="1" customWidth="1"/>
    <col min="15879" max="15879" width="14.85546875" style="1" customWidth="1"/>
    <col min="15880" max="15880" width="13.7109375" style="1" customWidth="1"/>
    <col min="15881" max="16128" width="11" style="1"/>
    <col min="16129" max="16129" width="2.140625" style="1" customWidth="1"/>
    <col min="16130" max="16130" width="38.7109375" style="1" customWidth="1"/>
    <col min="16131" max="16131" width="18.140625" style="1" customWidth="1"/>
    <col min="16132" max="16132" width="18" style="1" customWidth="1"/>
    <col min="16133" max="16133" width="14.7109375" style="1" customWidth="1"/>
    <col min="16134" max="16134" width="13.85546875" style="1" customWidth="1"/>
    <col min="16135" max="16135" width="14.85546875" style="1" customWidth="1"/>
    <col min="16136" max="16136" width="13.7109375" style="1" customWidth="1"/>
    <col min="16137" max="16384" width="11" style="1"/>
  </cols>
  <sheetData>
    <row r="1" spans="2:8" ht="13.5" thickBot="1" x14ac:dyDescent="0.25"/>
    <row r="2" spans="2:8" x14ac:dyDescent="0.2">
      <c r="B2" s="3" t="s">
        <v>0</v>
      </c>
      <c r="C2" s="4"/>
      <c r="D2" s="4"/>
      <c r="E2" s="4"/>
      <c r="F2" s="4"/>
      <c r="G2" s="4"/>
      <c r="H2" s="5"/>
    </row>
    <row r="3" spans="2:8" x14ac:dyDescent="0.2">
      <c r="B3" s="71" t="s">
        <v>244</v>
      </c>
      <c r="C3" s="72"/>
      <c r="D3" s="72"/>
      <c r="E3" s="72"/>
      <c r="F3" s="72"/>
      <c r="G3" s="72"/>
      <c r="H3" s="73"/>
    </row>
    <row r="4" spans="2:8" x14ac:dyDescent="0.2">
      <c r="B4" s="71" t="s">
        <v>125</v>
      </c>
      <c r="C4" s="72"/>
      <c r="D4" s="72"/>
      <c r="E4" s="72"/>
      <c r="F4" s="72"/>
      <c r="G4" s="72"/>
      <c r="H4" s="73"/>
    </row>
    <row r="5" spans="2:8" ht="13.5" thickBot="1" x14ac:dyDescent="0.25">
      <c r="B5" s="74" t="s">
        <v>3</v>
      </c>
      <c r="C5" s="75"/>
      <c r="D5" s="75"/>
      <c r="E5" s="75"/>
      <c r="F5" s="75"/>
      <c r="G5" s="75"/>
      <c r="H5" s="76"/>
    </row>
    <row r="6" spans="2:8" ht="13.5" thickBot="1" x14ac:dyDescent="0.25">
      <c r="B6" s="122"/>
      <c r="C6" s="123" t="s">
        <v>245</v>
      </c>
      <c r="D6" s="124"/>
      <c r="E6" s="124"/>
      <c r="F6" s="124"/>
      <c r="G6" s="125"/>
      <c r="H6" s="126" t="s">
        <v>246</v>
      </c>
    </row>
    <row r="7" spans="2:8" x14ac:dyDescent="0.2">
      <c r="B7" s="127" t="s">
        <v>221</v>
      </c>
      <c r="C7" s="126" t="s">
        <v>247</v>
      </c>
      <c r="D7" s="80" t="s">
        <v>248</v>
      </c>
      <c r="E7" s="126" t="s">
        <v>249</v>
      </c>
      <c r="F7" s="126" t="s">
        <v>204</v>
      </c>
      <c r="G7" s="126" t="s">
        <v>250</v>
      </c>
      <c r="H7" s="128"/>
    </row>
    <row r="8" spans="2:8" ht="13.5" thickBot="1" x14ac:dyDescent="0.25">
      <c r="B8" s="129" t="s">
        <v>134</v>
      </c>
      <c r="C8" s="130"/>
      <c r="D8" s="83"/>
      <c r="E8" s="130"/>
      <c r="F8" s="130"/>
      <c r="G8" s="130"/>
      <c r="H8" s="130"/>
    </row>
    <row r="9" spans="2:8" x14ac:dyDescent="0.2">
      <c r="B9" s="109" t="s">
        <v>251</v>
      </c>
      <c r="C9" s="131"/>
      <c r="D9" s="132"/>
      <c r="E9" s="131"/>
      <c r="F9" s="132"/>
      <c r="G9" s="132"/>
      <c r="H9" s="131"/>
    </row>
    <row r="10" spans="2:8" x14ac:dyDescent="0.2">
      <c r="B10" s="116" t="s">
        <v>252</v>
      </c>
      <c r="C10" s="131"/>
      <c r="D10" s="132"/>
      <c r="E10" s="131">
        <f>C10+D10</f>
        <v>0</v>
      </c>
      <c r="F10" s="132"/>
      <c r="G10" s="132"/>
      <c r="H10" s="131">
        <f>G10-C10</f>
        <v>0</v>
      </c>
    </row>
    <row r="11" spans="2:8" x14ac:dyDescent="0.2">
      <c r="B11" s="116" t="s">
        <v>253</v>
      </c>
      <c r="C11" s="131"/>
      <c r="D11" s="132"/>
      <c r="E11" s="131">
        <f t="shared" ref="E11:E40" si="0">C11+D11</f>
        <v>0</v>
      </c>
      <c r="F11" s="132"/>
      <c r="G11" s="132"/>
      <c r="H11" s="131">
        <f t="shared" ref="H11:H16" si="1">G11-C11</f>
        <v>0</v>
      </c>
    </row>
    <row r="12" spans="2:8" x14ac:dyDescent="0.2">
      <c r="B12" s="116" t="s">
        <v>254</v>
      </c>
      <c r="C12" s="131"/>
      <c r="D12" s="132"/>
      <c r="E12" s="131">
        <f t="shared" si="0"/>
        <v>0</v>
      </c>
      <c r="F12" s="132"/>
      <c r="G12" s="132"/>
      <c r="H12" s="131">
        <f t="shared" si="1"/>
        <v>0</v>
      </c>
    </row>
    <row r="13" spans="2:8" x14ac:dyDescent="0.2">
      <c r="B13" s="116" t="s">
        <v>255</v>
      </c>
      <c r="C13" s="131"/>
      <c r="D13" s="132"/>
      <c r="E13" s="131">
        <f t="shared" si="0"/>
        <v>0</v>
      </c>
      <c r="F13" s="132"/>
      <c r="G13" s="132"/>
      <c r="H13" s="131">
        <f t="shared" si="1"/>
        <v>0</v>
      </c>
    </row>
    <row r="14" spans="2:8" x14ac:dyDescent="0.2">
      <c r="B14" s="116" t="s">
        <v>256</v>
      </c>
      <c r="C14" s="131">
        <v>90000</v>
      </c>
      <c r="D14" s="132">
        <v>-82870.73</v>
      </c>
      <c r="E14" s="131">
        <f t="shared" si="0"/>
        <v>7129.2700000000041</v>
      </c>
      <c r="F14" s="132">
        <v>7129.27</v>
      </c>
      <c r="G14" s="132">
        <v>7129.27</v>
      </c>
      <c r="H14" s="131">
        <f t="shared" si="1"/>
        <v>-82870.73</v>
      </c>
    </row>
    <row r="15" spans="2:8" x14ac:dyDescent="0.2">
      <c r="B15" s="116" t="s">
        <v>257</v>
      </c>
      <c r="C15" s="131"/>
      <c r="D15" s="132"/>
      <c r="E15" s="131">
        <f t="shared" si="0"/>
        <v>0</v>
      </c>
      <c r="F15" s="132"/>
      <c r="G15" s="132"/>
      <c r="H15" s="131">
        <f t="shared" si="1"/>
        <v>0</v>
      </c>
    </row>
    <row r="16" spans="2:8" x14ac:dyDescent="0.2">
      <c r="B16" s="116" t="s">
        <v>258</v>
      </c>
      <c r="C16" s="131">
        <v>0</v>
      </c>
      <c r="D16" s="132">
        <v>1098.51</v>
      </c>
      <c r="E16" s="131">
        <f t="shared" si="0"/>
        <v>1098.51</v>
      </c>
      <c r="F16" s="132">
        <v>1098.51</v>
      </c>
      <c r="G16" s="132">
        <v>1098.51</v>
      </c>
      <c r="H16" s="131">
        <f t="shared" si="1"/>
        <v>1098.51</v>
      </c>
    </row>
    <row r="17" spans="2:8" ht="25.5" x14ac:dyDescent="0.2">
      <c r="B17" s="120" t="s">
        <v>259</v>
      </c>
      <c r="C17" s="131">
        <f t="shared" ref="C17:H17" si="2">SUM(C18:C28)</f>
        <v>0</v>
      </c>
      <c r="D17" s="133">
        <f t="shared" si="2"/>
        <v>0</v>
      </c>
      <c r="E17" s="133">
        <f t="shared" si="2"/>
        <v>0</v>
      </c>
      <c r="F17" s="133">
        <f t="shared" si="2"/>
        <v>0</v>
      </c>
      <c r="G17" s="133">
        <f t="shared" si="2"/>
        <v>0</v>
      </c>
      <c r="H17" s="133">
        <f t="shared" si="2"/>
        <v>0</v>
      </c>
    </row>
    <row r="18" spans="2:8" x14ac:dyDescent="0.2">
      <c r="B18" s="134" t="s">
        <v>260</v>
      </c>
      <c r="C18" s="131"/>
      <c r="D18" s="132"/>
      <c r="E18" s="131">
        <f t="shared" si="0"/>
        <v>0</v>
      </c>
      <c r="F18" s="132"/>
      <c r="G18" s="132"/>
      <c r="H18" s="131">
        <f>G18-C18</f>
        <v>0</v>
      </c>
    </row>
    <row r="19" spans="2:8" x14ac:dyDescent="0.2">
      <c r="B19" s="134" t="s">
        <v>261</v>
      </c>
      <c r="C19" s="131"/>
      <c r="D19" s="132"/>
      <c r="E19" s="131">
        <f t="shared" si="0"/>
        <v>0</v>
      </c>
      <c r="F19" s="132"/>
      <c r="G19" s="132"/>
      <c r="H19" s="131">
        <f t="shared" ref="H19:H40" si="3">G19-C19</f>
        <v>0</v>
      </c>
    </row>
    <row r="20" spans="2:8" x14ac:dyDescent="0.2">
      <c r="B20" s="134" t="s">
        <v>262</v>
      </c>
      <c r="C20" s="131"/>
      <c r="D20" s="132"/>
      <c r="E20" s="131">
        <f t="shared" si="0"/>
        <v>0</v>
      </c>
      <c r="F20" s="132"/>
      <c r="G20" s="132"/>
      <c r="H20" s="131">
        <f t="shared" si="3"/>
        <v>0</v>
      </c>
    </row>
    <row r="21" spans="2:8" x14ac:dyDescent="0.2">
      <c r="B21" s="134" t="s">
        <v>263</v>
      </c>
      <c r="C21" s="131"/>
      <c r="D21" s="132"/>
      <c r="E21" s="131">
        <f t="shared" si="0"/>
        <v>0</v>
      </c>
      <c r="F21" s="132"/>
      <c r="G21" s="132"/>
      <c r="H21" s="131">
        <f t="shared" si="3"/>
        <v>0</v>
      </c>
    </row>
    <row r="22" spans="2:8" x14ac:dyDescent="0.2">
      <c r="B22" s="134" t="s">
        <v>264</v>
      </c>
      <c r="C22" s="131"/>
      <c r="D22" s="132"/>
      <c r="E22" s="131">
        <f t="shared" si="0"/>
        <v>0</v>
      </c>
      <c r="F22" s="132"/>
      <c r="G22" s="132"/>
      <c r="H22" s="131">
        <f t="shared" si="3"/>
        <v>0</v>
      </c>
    </row>
    <row r="23" spans="2:8" ht="25.5" x14ac:dyDescent="0.2">
      <c r="B23" s="135" t="s">
        <v>265</v>
      </c>
      <c r="C23" s="131"/>
      <c r="D23" s="132"/>
      <c r="E23" s="131">
        <f t="shared" si="0"/>
        <v>0</v>
      </c>
      <c r="F23" s="132"/>
      <c r="G23" s="132"/>
      <c r="H23" s="131">
        <f t="shared" si="3"/>
        <v>0</v>
      </c>
    </row>
    <row r="24" spans="2:8" ht="25.5" x14ac:dyDescent="0.2">
      <c r="B24" s="135" t="s">
        <v>266</v>
      </c>
      <c r="C24" s="131"/>
      <c r="D24" s="132"/>
      <c r="E24" s="131">
        <f t="shared" si="0"/>
        <v>0</v>
      </c>
      <c r="F24" s="132"/>
      <c r="G24" s="132"/>
      <c r="H24" s="131">
        <f t="shared" si="3"/>
        <v>0</v>
      </c>
    </row>
    <row r="25" spans="2:8" x14ac:dyDescent="0.2">
      <c r="B25" s="134" t="s">
        <v>267</v>
      </c>
      <c r="C25" s="131"/>
      <c r="D25" s="132"/>
      <c r="E25" s="131">
        <f t="shared" si="0"/>
        <v>0</v>
      </c>
      <c r="F25" s="132"/>
      <c r="G25" s="132"/>
      <c r="H25" s="131">
        <f t="shared" si="3"/>
        <v>0</v>
      </c>
    </row>
    <row r="26" spans="2:8" x14ac:dyDescent="0.2">
      <c r="B26" s="134" t="s">
        <v>268</v>
      </c>
      <c r="C26" s="131"/>
      <c r="D26" s="132"/>
      <c r="E26" s="131">
        <f t="shared" si="0"/>
        <v>0</v>
      </c>
      <c r="F26" s="132"/>
      <c r="G26" s="132"/>
      <c r="H26" s="131">
        <f t="shared" si="3"/>
        <v>0</v>
      </c>
    </row>
    <row r="27" spans="2:8" x14ac:dyDescent="0.2">
      <c r="B27" s="134" t="s">
        <v>269</v>
      </c>
      <c r="C27" s="131"/>
      <c r="D27" s="132"/>
      <c r="E27" s="131">
        <f t="shared" si="0"/>
        <v>0</v>
      </c>
      <c r="F27" s="132"/>
      <c r="G27" s="132"/>
      <c r="H27" s="131">
        <f t="shared" si="3"/>
        <v>0</v>
      </c>
    </row>
    <row r="28" spans="2:8" ht="25.5" x14ac:dyDescent="0.2">
      <c r="B28" s="135" t="s">
        <v>270</v>
      </c>
      <c r="C28" s="131"/>
      <c r="D28" s="132"/>
      <c r="E28" s="131">
        <f t="shared" si="0"/>
        <v>0</v>
      </c>
      <c r="F28" s="132"/>
      <c r="G28" s="132"/>
      <c r="H28" s="131">
        <f t="shared" si="3"/>
        <v>0</v>
      </c>
    </row>
    <row r="29" spans="2:8" ht="25.5" x14ac:dyDescent="0.2">
      <c r="B29" s="120" t="s">
        <v>271</v>
      </c>
      <c r="C29" s="131">
        <f t="shared" ref="C29:H29" si="4">SUM(C30:C34)</f>
        <v>0</v>
      </c>
      <c r="D29" s="131">
        <f t="shared" si="4"/>
        <v>0</v>
      </c>
      <c r="E29" s="131">
        <f t="shared" si="4"/>
        <v>0</v>
      </c>
      <c r="F29" s="131">
        <f t="shared" si="4"/>
        <v>0</v>
      </c>
      <c r="G29" s="131">
        <f t="shared" si="4"/>
        <v>0</v>
      </c>
      <c r="H29" s="131">
        <f t="shared" si="4"/>
        <v>0</v>
      </c>
    </row>
    <row r="30" spans="2:8" x14ac:dyDescent="0.2">
      <c r="B30" s="134" t="s">
        <v>272</v>
      </c>
      <c r="C30" s="131"/>
      <c r="D30" s="132"/>
      <c r="E30" s="131">
        <f t="shared" si="0"/>
        <v>0</v>
      </c>
      <c r="F30" s="132"/>
      <c r="G30" s="132"/>
      <c r="H30" s="131">
        <f t="shared" si="3"/>
        <v>0</v>
      </c>
    </row>
    <row r="31" spans="2:8" x14ac:dyDescent="0.2">
      <c r="B31" s="134" t="s">
        <v>273</v>
      </c>
      <c r="C31" s="131"/>
      <c r="D31" s="132"/>
      <c r="E31" s="131">
        <f t="shared" si="0"/>
        <v>0</v>
      </c>
      <c r="F31" s="132"/>
      <c r="G31" s="132"/>
      <c r="H31" s="131">
        <f t="shared" si="3"/>
        <v>0</v>
      </c>
    </row>
    <row r="32" spans="2:8" x14ac:dyDescent="0.2">
      <c r="B32" s="134" t="s">
        <v>274</v>
      </c>
      <c r="C32" s="131"/>
      <c r="D32" s="132"/>
      <c r="E32" s="131">
        <f t="shared" si="0"/>
        <v>0</v>
      </c>
      <c r="F32" s="132"/>
      <c r="G32" s="132"/>
      <c r="H32" s="131">
        <f t="shared" si="3"/>
        <v>0</v>
      </c>
    </row>
    <row r="33" spans="2:8" ht="25.5" x14ac:dyDescent="0.2">
      <c r="B33" s="135" t="s">
        <v>275</v>
      </c>
      <c r="C33" s="131"/>
      <c r="D33" s="132"/>
      <c r="E33" s="131">
        <f t="shared" si="0"/>
        <v>0</v>
      </c>
      <c r="F33" s="132"/>
      <c r="G33" s="132"/>
      <c r="H33" s="131">
        <f t="shared" si="3"/>
        <v>0</v>
      </c>
    </row>
    <row r="34" spans="2:8" x14ac:dyDescent="0.2">
      <c r="B34" s="134" t="s">
        <v>276</v>
      </c>
      <c r="C34" s="131"/>
      <c r="D34" s="132"/>
      <c r="E34" s="131">
        <f t="shared" si="0"/>
        <v>0</v>
      </c>
      <c r="F34" s="132"/>
      <c r="G34" s="132"/>
      <c r="H34" s="131">
        <f t="shared" si="3"/>
        <v>0</v>
      </c>
    </row>
    <row r="35" spans="2:8" x14ac:dyDescent="0.2">
      <c r="B35" s="116" t="s">
        <v>277</v>
      </c>
      <c r="C35" s="131"/>
      <c r="D35" s="132"/>
      <c r="E35" s="131">
        <f t="shared" si="0"/>
        <v>0</v>
      </c>
      <c r="F35" s="132"/>
      <c r="G35" s="132"/>
      <c r="H35" s="131">
        <f t="shared" si="3"/>
        <v>0</v>
      </c>
    </row>
    <row r="36" spans="2:8" x14ac:dyDescent="0.2">
      <c r="B36" s="116" t="s">
        <v>278</v>
      </c>
      <c r="C36" s="131">
        <f t="shared" ref="C36:H36" si="5">C37</f>
        <v>0</v>
      </c>
      <c r="D36" s="131">
        <f t="shared" si="5"/>
        <v>0</v>
      </c>
      <c r="E36" s="131">
        <f t="shared" si="5"/>
        <v>0</v>
      </c>
      <c r="F36" s="131">
        <f t="shared" si="5"/>
        <v>0</v>
      </c>
      <c r="G36" s="131">
        <f t="shared" si="5"/>
        <v>0</v>
      </c>
      <c r="H36" s="131">
        <f t="shared" si="5"/>
        <v>0</v>
      </c>
    </row>
    <row r="37" spans="2:8" x14ac:dyDescent="0.2">
      <c r="B37" s="134" t="s">
        <v>279</v>
      </c>
      <c r="C37" s="131"/>
      <c r="D37" s="132"/>
      <c r="E37" s="131">
        <f t="shared" si="0"/>
        <v>0</v>
      </c>
      <c r="F37" s="132"/>
      <c r="G37" s="132"/>
      <c r="H37" s="131">
        <f t="shared" si="3"/>
        <v>0</v>
      </c>
    </row>
    <row r="38" spans="2:8" x14ac:dyDescent="0.2">
      <c r="B38" s="116" t="s">
        <v>280</v>
      </c>
      <c r="C38" s="131">
        <f t="shared" ref="C38:H38" si="6">C39+C40</f>
        <v>0</v>
      </c>
      <c r="D38" s="131">
        <f t="shared" si="6"/>
        <v>0</v>
      </c>
      <c r="E38" s="131">
        <f t="shared" si="6"/>
        <v>0</v>
      </c>
      <c r="F38" s="131">
        <f t="shared" si="6"/>
        <v>0</v>
      </c>
      <c r="G38" s="131">
        <f t="shared" si="6"/>
        <v>0</v>
      </c>
      <c r="H38" s="131">
        <f t="shared" si="6"/>
        <v>0</v>
      </c>
    </row>
    <row r="39" spans="2:8" x14ac:dyDescent="0.2">
      <c r="B39" s="134" t="s">
        <v>281</v>
      </c>
      <c r="C39" s="131"/>
      <c r="D39" s="132"/>
      <c r="E39" s="131">
        <f t="shared" si="0"/>
        <v>0</v>
      </c>
      <c r="F39" s="132"/>
      <c r="G39" s="132"/>
      <c r="H39" s="131">
        <f t="shared" si="3"/>
        <v>0</v>
      </c>
    </row>
    <row r="40" spans="2:8" x14ac:dyDescent="0.2">
      <c r="B40" s="134" t="s">
        <v>282</v>
      </c>
      <c r="C40" s="131"/>
      <c r="D40" s="132"/>
      <c r="E40" s="131">
        <f t="shared" si="0"/>
        <v>0</v>
      </c>
      <c r="F40" s="132"/>
      <c r="G40" s="132"/>
      <c r="H40" s="131">
        <f t="shared" si="3"/>
        <v>0</v>
      </c>
    </row>
    <row r="41" spans="2:8" x14ac:dyDescent="0.2">
      <c r="B41" s="136"/>
      <c r="C41" s="131"/>
      <c r="D41" s="132"/>
      <c r="E41" s="131"/>
      <c r="F41" s="132"/>
      <c r="G41" s="132"/>
      <c r="H41" s="131"/>
    </row>
    <row r="42" spans="2:8" ht="25.5" x14ac:dyDescent="0.2">
      <c r="B42" s="84" t="s">
        <v>283</v>
      </c>
      <c r="C42" s="137">
        <f t="shared" ref="C42:H42" si="7">C10+C11+C12+C13+C14+C15+C16+C17+C29+C35+C36+C38</f>
        <v>90000</v>
      </c>
      <c r="D42" s="138">
        <f t="shared" si="7"/>
        <v>-81772.22</v>
      </c>
      <c r="E42" s="138">
        <f t="shared" si="7"/>
        <v>8227.7800000000043</v>
      </c>
      <c r="F42" s="138">
        <f t="shared" si="7"/>
        <v>8227.7800000000007</v>
      </c>
      <c r="G42" s="138">
        <f t="shared" si="7"/>
        <v>8227.7800000000007</v>
      </c>
      <c r="H42" s="138">
        <f t="shared" si="7"/>
        <v>-81772.22</v>
      </c>
    </row>
    <row r="43" spans="2:8" x14ac:dyDescent="0.2">
      <c r="B43" s="112"/>
      <c r="C43" s="131"/>
      <c r="D43" s="112"/>
      <c r="E43" s="139"/>
      <c r="F43" s="112"/>
      <c r="G43" s="112"/>
      <c r="H43" s="139"/>
    </row>
    <row r="44" spans="2:8" ht="25.5" x14ac:dyDescent="0.2">
      <c r="B44" s="84" t="s">
        <v>284</v>
      </c>
      <c r="C44" s="140"/>
      <c r="D44" s="141"/>
      <c r="E44" s="140"/>
      <c r="F44" s="141"/>
      <c r="G44" s="141"/>
      <c r="H44" s="131"/>
    </row>
    <row r="45" spans="2:8" x14ac:dyDescent="0.2">
      <c r="B45" s="136"/>
      <c r="C45" s="131"/>
      <c r="D45" s="142"/>
      <c r="E45" s="131"/>
      <c r="F45" s="142"/>
      <c r="G45" s="142"/>
      <c r="H45" s="131"/>
    </row>
    <row r="46" spans="2:8" x14ac:dyDescent="0.2">
      <c r="B46" s="109" t="s">
        <v>285</v>
      </c>
      <c r="C46" s="131"/>
      <c r="D46" s="132"/>
      <c r="E46" s="131"/>
      <c r="F46" s="132"/>
      <c r="G46" s="132"/>
      <c r="H46" s="131"/>
    </row>
    <row r="47" spans="2:8" x14ac:dyDescent="0.2">
      <c r="B47" s="116" t="s">
        <v>286</v>
      </c>
      <c r="C47" s="131">
        <f t="shared" ref="C47:H47" si="8">SUM(C48:C55)</f>
        <v>0</v>
      </c>
      <c r="D47" s="131">
        <f t="shared" si="8"/>
        <v>0</v>
      </c>
      <c r="E47" s="131">
        <f t="shared" si="8"/>
        <v>0</v>
      </c>
      <c r="F47" s="131">
        <f t="shared" si="8"/>
        <v>0</v>
      </c>
      <c r="G47" s="131">
        <f t="shared" si="8"/>
        <v>0</v>
      </c>
      <c r="H47" s="131">
        <f t="shared" si="8"/>
        <v>0</v>
      </c>
    </row>
    <row r="48" spans="2:8" ht="25.5" x14ac:dyDescent="0.2">
      <c r="B48" s="135" t="s">
        <v>287</v>
      </c>
      <c r="C48" s="131"/>
      <c r="D48" s="132"/>
      <c r="E48" s="131">
        <f t="shared" ref="E48:E65" si="9">C48+D48</f>
        <v>0</v>
      </c>
      <c r="F48" s="132"/>
      <c r="G48" s="132"/>
      <c r="H48" s="131">
        <f t="shared" ref="H48:H65" si="10">G48-C48</f>
        <v>0</v>
      </c>
    </row>
    <row r="49" spans="2:8" ht="25.5" x14ac:dyDescent="0.2">
      <c r="B49" s="135" t="s">
        <v>288</v>
      </c>
      <c r="C49" s="131"/>
      <c r="D49" s="132"/>
      <c r="E49" s="131">
        <f t="shared" si="9"/>
        <v>0</v>
      </c>
      <c r="F49" s="132"/>
      <c r="G49" s="132"/>
      <c r="H49" s="131">
        <f t="shared" si="10"/>
        <v>0</v>
      </c>
    </row>
    <row r="50" spans="2:8" ht="25.5" x14ac:dyDescent="0.2">
      <c r="B50" s="135" t="s">
        <v>289</v>
      </c>
      <c r="C50" s="131"/>
      <c r="D50" s="132"/>
      <c r="E50" s="131">
        <f t="shared" si="9"/>
        <v>0</v>
      </c>
      <c r="F50" s="132"/>
      <c r="G50" s="132"/>
      <c r="H50" s="131">
        <f t="shared" si="10"/>
        <v>0</v>
      </c>
    </row>
    <row r="51" spans="2:8" ht="38.25" x14ac:dyDescent="0.2">
      <c r="B51" s="135" t="s">
        <v>290</v>
      </c>
      <c r="C51" s="131"/>
      <c r="D51" s="132"/>
      <c r="E51" s="131">
        <f t="shared" si="9"/>
        <v>0</v>
      </c>
      <c r="F51" s="132"/>
      <c r="G51" s="132"/>
      <c r="H51" s="131">
        <f t="shared" si="10"/>
        <v>0</v>
      </c>
    </row>
    <row r="52" spans="2:8" x14ac:dyDescent="0.2">
      <c r="B52" s="135" t="s">
        <v>291</v>
      </c>
      <c r="C52" s="131"/>
      <c r="D52" s="132"/>
      <c r="E52" s="131">
        <f t="shared" si="9"/>
        <v>0</v>
      </c>
      <c r="F52" s="132"/>
      <c r="G52" s="132"/>
      <c r="H52" s="131">
        <f t="shared" si="10"/>
        <v>0</v>
      </c>
    </row>
    <row r="53" spans="2:8" ht="25.5" x14ac:dyDescent="0.2">
      <c r="B53" s="135" t="s">
        <v>292</v>
      </c>
      <c r="C53" s="131"/>
      <c r="D53" s="132"/>
      <c r="E53" s="131">
        <f t="shared" si="9"/>
        <v>0</v>
      </c>
      <c r="F53" s="132"/>
      <c r="G53" s="132"/>
      <c r="H53" s="131">
        <f t="shared" si="10"/>
        <v>0</v>
      </c>
    </row>
    <row r="54" spans="2:8" ht="25.5" x14ac:dyDescent="0.2">
      <c r="B54" s="135" t="s">
        <v>293</v>
      </c>
      <c r="C54" s="131"/>
      <c r="D54" s="132"/>
      <c r="E54" s="131">
        <f t="shared" si="9"/>
        <v>0</v>
      </c>
      <c r="F54" s="132"/>
      <c r="G54" s="132"/>
      <c r="H54" s="131">
        <f t="shared" si="10"/>
        <v>0</v>
      </c>
    </row>
    <row r="55" spans="2:8" ht="25.5" x14ac:dyDescent="0.2">
      <c r="B55" s="135" t="s">
        <v>294</v>
      </c>
      <c r="C55" s="131"/>
      <c r="D55" s="132"/>
      <c r="E55" s="131">
        <f t="shared" si="9"/>
        <v>0</v>
      </c>
      <c r="F55" s="132"/>
      <c r="G55" s="132"/>
      <c r="H55" s="131">
        <f t="shared" si="10"/>
        <v>0</v>
      </c>
    </row>
    <row r="56" spans="2:8" x14ac:dyDescent="0.2">
      <c r="B56" s="120" t="s">
        <v>295</v>
      </c>
      <c r="C56" s="131">
        <f t="shared" ref="C56:H56" si="11">SUM(C57:C60)</f>
        <v>0</v>
      </c>
      <c r="D56" s="131">
        <f t="shared" si="11"/>
        <v>0</v>
      </c>
      <c r="E56" s="131">
        <f t="shared" si="11"/>
        <v>0</v>
      </c>
      <c r="F56" s="131">
        <f t="shared" si="11"/>
        <v>0</v>
      </c>
      <c r="G56" s="131">
        <f t="shared" si="11"/>
        <v>0</v>
      </c>
      <c r="H56" s="131">
        <f t="shared" si="11"/>
        <v>0</v>
      </c>
    </row>
    <row r="57" spans="2:8" x14ac:dyDescent="0.2">
      <c r="B57" s="135" t="s">
        <v>296</v>
      </c>
      <c r="C57" s="131"/>
      <c r="D57" s="132"/>
      <c r="E57" s="131">
        <f t="shared" si="9"/>
        <v>0</v>
      </c>
      <c r="F57" s="132"/>
      <c r="G57" s="132"/>
      <c r="H57" s="131">
        <f t="shared" si="10"/>
        <v>0</v>
      </c>
    </row>
    <row r="58" spans="2:8" x14ac:dyDescent="0.2">
      <c r="B58" s="135" t="s">
        <v>297</v>
      </c>
      <c r="C58" s="131"/>
      <c r="D58" s="132"/>
      <c r="E58" s="131">
        <f t="shared" si="9"/>
        <v>0</v>
      </c>
      <c r="F58" s="132"/>
      <c r="G58" s="132"/>
      <c r="H58" s="131">
        <f t="shared" si="10"/>
        <v>0</v>
      </c>
    </row>
    <row r="59" spans="2:8" x14ac:dyDescent="0.2">
      <c r="B59" s="135" t="s">
        <v>298</v>
      </c>
      <c r="C59" s="131"/>
      <c r="D59" s="132"/>
      <c r="E59" s="131">
        <f t="shared" si="9"/>
        <v>0</v>
      </c>
      <c r="F59" s="132"/>
      <c r="G59" s="132"/>
      <c r="H59" s="131">
        <f t="shared" si="10"/>
        <v>0</v>
      </c>
    </row>
    <row r="60" spans="2:8" x14ac:dyDescent="0.2">
      <c r="B60" s="135" t="s">
        <v>299</v>
      </c>
      <c r="C60" s="131"/>
      <c r="D60" s="132"/>
      <c r="E60" s="131">
        <f t="shared" si="9"/>
        <v>0</v>
      </c>
      <c r="F60" s="132"/>
      <c r="G60" s="132"/>
      <c r="H60" s="131">
        <f t="shared" si="10"/>
        <v>0</v>
      </c>
    </row>
    <row r="61" spans="2:8" x14ac:dyDescent="0.2">
      <c r="B61" s="120" t="s">
        <v>300</v>
      </c>
      <c r="C61" s="131">
        <f t="shared" ref="C61:H61" si="12">C62+C63</f>
        <v>0</v>
      </c>
      <c r="D61" s="131">
        <f t="shared" si="12"/>
        <v>0</v>
      </c>
      <c r="E61" s="131">
        <f t="shared" si="12"/>
        <v>0</v>
      </c>
      <c r="F61" s="131">
        <f t="shared" si="12"/>
        <v>0</v>
      </c>
      <c r="G61" s="131">
        <f t="shared" si="12"/>
        <v>0</v>
      </c>
      <c r="H61" s="131">
        <f t="shared" si="12"/>
        <v>0</v>
      </c>
    </row>
    <row r="62" spans="2:8" ht="25.5" x14ac:dyDescent="0.2">
      <c r="B62" s="135" t="s">
        <v>301</v>
      </c>
      <c r="C62" s="131"/>
      <c r="D62" s="132"/>
      <c r="E62" s="131">
        <f t="shared" si="9"/>
        <v>0</v>
      </c>
      <c r="F62" s="132"/>
      <c r="G62" s="132"/>
      <c r="H62" s="131">
        <f t="shared" si="10"/>
        <v>0</v>
      </c>
    </row>
    <row r="63" spans="2:8" x14ac:dyDescent="0.2">
      <c r="B63" s="135" t="s">
        <v>302</v>
      </c>
      <c r="C63" s="131"/>
      <c r="D63" s="132"/>
      <c r="E63" s="131">
        <f t="shared" si="9"/>
        <v>0</v>
      </c>
      <c r="F63" s="132"/>
      <c r="G63" s="132"/>
      <c r="H63" s="131">
        <f t="shared" si="10"/>
        <v>0</v>
      </c>
    </row>
    <row r="64" spans="2:8" ht="38.25" x14ac:dyDescent="0.2">
      <c r="B64" s="120" t="s">
        <v>303</v>
      </c>
      <c r="C64" s="131">
        <v>46551092</v>
      </c>
      <c r="D64" s="132">
        <v>2639768.02</v>
      </c>
      <c r="E64" s="131">
        <f t="shared" si="9"/>
        <v>49190860.020000003</v>
      </c>
      <c r="F64" s="132">
        <v>49190860.020000003</v>
      </c>
      <c r="G64" s="132">
        <v>49190860.020000003</v>
      </c>
      <c r="H64" s="131">
        <f t="shared" si="10"/>
        <v>2639768.0200000033</v>
      </c>
    </row>
    <row r="65" spans="2:8" x14ac:dyDescent="0.2">
      <c r="B65" s="143" t="s">
        <v>304</v>
      </c>
      <c r="C65" s="144"/>
      <c r="D65" s="145"/>
      <c r="E65" s="144">
        <f t="shared" si="9"/>
        <v>0</v>
      </c>
      <c r="F65" s="145"/>
      <c r="G65" s="145"/>
      <c r="H65" s="144">
        <f t="shared" si="10"/>
        <v>0</v>
      </c>
    </row>
    <row r="66" spans="2:8" x14ac:dyDescent="0.2">
      <c r="B66" s="136"/>
      <c r="C66" s="131"/>
      <c r="D66" s="142"/>
      <c r="E66" s="131"/>
      <c r="F66" s="142"/>
      <c r="G66" s="142"/>
      <c r="H66" s="131"/>
    </row>
    <row r="67" spans="2:8" ht="25.5" x14ac:dyDescent="0.2">
      <c r="B67" s="84" t="s">
        <v>305</v>
      </c>
      <c r="C67" s="137">
        <f t="shared" ref="C67:H67" si="13">C47+C56+C61+C64+C65</f>
        <v>46551092</v>
      </c>
      <c r="D67" s="137">
        <f t="shared" si="13"/>
        <v>2639768.02</v>
      </c>
      <c r="E67" s="137">
        <f t="shared" si="13"/>
        <v>49190860.020000003</v>
      </c>
      <c r="F67" s="137">
        <f t="shared" si="13"/>
        <v>49190860.020000003</v>
      </c>
      <c r="G67" s="137">
        <f t="shared" si="13"/>
        <v>49190860.020000003</v>
      </c>
      <c r="H67" s="137">
        <f t="shared" si="13"/>
        <v>2639768.0200000033</v>
      </c>
    </row>
    <row r="68" spans="2:8" x14ac:dyDescent="0.2">
      <c r="B68" s="146"/>
      <c r="C68" s="131"/>
      <c r="D68" s="142"/>
      <c r="E68" s="131"/>
      <c r="F68" s="142"/>
      <c r="G68" s="142"/>
      <c r="H68" s="131"/>
    </row>
    <row r="69" spans="2:8" ht="25.5" x14ac:dyDescent="0.2">
      <c r="B69" s="84" t="s">
        <v>306</v>
      </c>
      <c r="C69" s="137">
        <f t="shared" ref="C69:H69" si="14">C70</f>
        <v>0</v>
      </c>
      <c r="D69" s="137">
        <f t="shared" si="14"/>
        <v>0</v>
      </c>
      <c r="E69" s="137">
        <f t="shared" si="14"/>
        <v>0</v>
      </c>
      <c r="F69" s="137">
        <f t="shared" si="14"/>
        <v>0</v>
      </c>
      <c r="G69" s="137">
        <f t="shared" si="14"/>
        <v>0</v>
      </c>
      <c r="H69" s="137">
        <f t="shared" si="14"/>
        <v>0</v>
      </c>
    </row>
    <row r="70" spans="2:8" x14ac:dyDescent="0.2">
      <c r="B70" s="146" t="s">
        <v>307</v>
      </c>
      <c r="C70" s="131"/>
      <c r="D70" s="132"/>
      <c r="E70" s="131">
        <f>C70+D70</f>
        <v>0</v>
      </c>
      <c r="F70" s="132"/>
      <c r="G70" s="132"/>
      <c r="H70" s="131">
        <f>G70-C70</f>
        <v>0</v>
      </c>
    </row>
    <row r="71" spans="2:8" x14ac:dyDescent="0.2">
      <c r="B71" s="146"/>
      <c r="C71" s="131"/>
      <c r="D71" s="132"/>
      <c r="E71" s="131"/>
      <c r="F71" s="132"/>
      <c r="G71" s="132"/>
      <c r="H71" s="131"/>
    </row>
    <row r="72" spans="2:8" x14ac:dyDescent="0.2">
      <c r="B72" s="84" t="s">
        <v>308</v>
      </c>
      <c r="C72" s="137">
        <f t="shared" ref="C72:H72" si="15">C42+C67+C69</f>
        <v>46641092</v>
      </c>
      <c r="D72" s="137">
        <f t="shared" si="15"/>
        <v>2557995.7999999998</v>
      </c>
      <c r="E72" s="137">
        <f t="shared" si="15"/>
        <v>49199087.800000004</v>
      </c>
      <c r="F72" s="137">
        <f t="shared" si="15"/>
        <v>49199087.800000004</v>
      </c>
      <c r="G72" s="137">
        <f t="shared" si="15"/>
        <v>49199087.800000004</v>
      </c>
      <c r="H72" s="137">
        <f t="shared" si="15"/>
        <v>2557995.8000000031</v>
      </c>
    </row>
    <row r="73" spans="2:8" x14ac:dyDescent="0.2">
      <c r="B73" s="146"/>
      <c r="C73" s="131"/>
      <c r="D73" s="132"/>
      <c r="E73" s="131"/>
      <c r="F73" s="132"/>
      <c r="G73" s="132"/>
      <c r="H73" s="131"/>
    </row>
    <row r="74" spans="2:8" x14ac:dyDescent="0.2">
      <c r="B74" s="84" t="s">
        <v>309</v>
      </c>
      <c r="C74" s="131"/>
      <c r="D74" s="132"/>
      <c r="E74" s="131"/>
      <c r="F74" s="132"/>
      <c r="G74" s="132"/>
      <c r="H74" s="131"/>
    </row>
    <row r="75" spans="2:8" ht="25.5" x14ac:dyDescent="0.2">
      <c r="B75" s="146" t="s">
        <v>310</v>
      </c>
      <c r="C75" s="131"/>
      <c r="D75" s="132"/>
      <c r="E75" s="131">
        <f>C75+D75</f>
        <v>0</v>
      </c>
      <c r="F75" s="132"/>
      <c r="G75" s="132"/>
      <c r="H75" s="131">
        <f>G75-C75</f>
        <v>0</v>
      </c>
    </row>
    <row r="76" spans="2:8" ht="25.5" x14ac:dyDescent="0.2">
      <c r="B76" s="146" t="s">
        <v>311</v>
      </c>
      <c r="C76" s="131"/>
      <c r="D76" s="132"/>
      <c r="E76" s="131">
        <f>C76+D76</f>
        <v>0</v>
      </c>
      <c r="F76" s="132"/>
      <c r="G76" s="132"/>
      <c r="H76" s="131">
        <f>G76-C76</f>
        <v>0</v>
      </c>
    </row>
    <row r="77" spans="2:8" ht="25.5" x14ac:dyDescent="0.2">
      <c r="B77" s="84" t="s">
        <v>312</v>
      </c>
      <c r="C77" s="137">
        <f t="shared" ref="C77:H77" si="16">SUM(C75:C76)</f>
        <v>0</v>
      </c>
      <c r="D77" s="137">
        <f t="shared" si="16"/>
        <v>0</v>
      </c>
      <c r="E77" s="137">
        <f t="shared" si="16"/>
        <v>0</v>
      </c>
      <c r="F77" s="137">
        <f t="shared" si="16"/>
        <v>0</v>
      </c>
      <c r="G77" s="137">
        <f t="shared" si="16"/>
        <v>0</v>
      </c>
      <c r="H77" s="137">
        <f t="shared" si="16"/>
        <v>0</v>
      </c>
    </row>
    <row r="78" spans="2:8" ht="13.5" thickBot="1" x14ac:dyDescent="0.25">
      <c r="B78" s="147"/>
      <c r="C78" s="148"/>
      <c r="D78" s="149"/>
      <c r="E78" s="148"/>
      <c r="F78" s="149"/>
      <c r="G78" s="149"/>
      <c r="H78" s="148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B1:I161"/>
  <sheetViews>
    <sheetView workbookViewId="0">
      <pane ySplit="9" topLeftCell="A10" activePane="bottomLeft" state="frozen"/>
      <selection pane="bottomLeft"/>
    </sheetView>
  </sheetViews>
  <sheetFormatPr baseColWidth="10" defaultColWidth="11" defaultRowHeight="12.75" x14ac:dyDescent="0.2"/>
  <cols>
    <col min="1" max="1" width="4" style="1" customWidth="1"/>
    <col min="2" max="2" width="11" style="1"/>
    <col min="3" max="3" width="46" style="1" customWidth="1"/>
    <col min="4" max="4" width="16" style="1" customWidth="1"/>
    <col min="5" max="5" width="19.140625" style="1" customWidth="1"/>
    <col min="6" max="6" width="13.5703125" style="1" customWidth="1"/>
    <col min="7" max="7" width="13.140625" style="1" customWidth="1"/>
    <col min="8" max="8" width="14.7109375" style="1" customWidth="1"/>
    <col min="9" max="9" width="15.28515625" style="1" bestFit="1" customWidth="1"/>
    <col min="10" max="256" width="11" style="1"/>
    <col min="257" max="257" width="4" style="1" customWidth="1"/>
    <col min="258" max="258" width="11" style="1"/>
    <col min="259" max="259" width="46" style="1" customWidth="1"/>
    <col min="260" max="260" width="16" style="1" customWidth="1"/>
    <col min="261" max="261" width="19.140625" style="1" customWidth="1"/>
    <col min="262" max="262" width="13.5703125" style="1" customWidth="1"/>
    <col min="263" max="263" width="13.140625" style="1" customWidth="1"/>
    <col min="264" max="264" width="14.7109375" style="1" customWidth="1"/>
    <col min="265" max="265" width="15.28515625" style="1" bestFit="1" customWidth="1"/>
    <col min="266" max="512" width="11" style="1"/>
    <col min="513" max="513" width="4" style="1" customWidth="1"/>
    <col min="514" max="514" width="11" style="1"/>
    <col min="515" max="515" width="46" style="1" customWidth="1"/>
    <col min="516" max="516" width="16" style="1" customWidth="1"/>
    <col min="517" max="517" width="19.140625" style="1" customWidth="1"/>
    <col min="518" max="518" width="13.5703125" style="1" customWidth="1"/>
    <col min="519" max="519" width="13.140625" style="1" customWidth="1"/>
    <col min="520" max="520" width="14.7109375" style="1" customWidth="1"/>
    <col min="521" max="521" width="15.28515625" style="1" bestFit="1" customWidth="1"/>
    <col min="522" max="768" width="11" style="1"/>
    <col min="769" max="769" width="4" style="1" customWidth="1"/>
    <col min="770" max="770" width="11" style="1"/>
    <col min="771" max="771" width="46" style="1" customWidth="1"/>
    <col min="772" max="772" width="16" style="1" customWidth="1"/>
    <col min="773" max="773" width="19.140625" style="1" customWidth="1"/>
    <col min="774" max="774" width="13.5703125" style="1" customWidth="1"/>
    <col min="775" max="775" width="13.140625" style="1" customWidth="1"/>
    <col min="776" max="776" width="14.7109375" style="1" customWidth="1"/>
    <col min="777" max="777" width="15.28515625" style="1" bestFit="1" customWidth="1"/>
    <col min="778" max="1024" width="11" style="1"/>
    <col min="1025" max="1025" width="4" style="1" customWidth="1"/>
    <col min="1026" max="1026" width="11" style="1"/>
    <col min="1027" max="1027" width="46" style="1" customWidth="1"/>
    <col min="1028" max="1028" width="16" style="1" customWidth="1"/>
    <col min="1029" max="1029" width="19.140625" style="1" customWidth="1"/>
    <col min="1030" max="1030" width="13.5703125" style="1" customWidth="1"/>
    <col min="1031" max="1031" width="13.140625" style="1" customWidth="1"/>
    <col min="1032" max="1032" width="14.7109375" style="1" customWidth="1"/>
    <col min="1033" max="1033" width="15.28515625" style="1" bestFit="1" customWidth="1"/>
    <col min="1034" max="1280" width="11" style="1"/>
    <col min="1281" max="1281" width="4" style="1" customWidth="1"/>
    <col min="1282" max="1282" width="11" style="1"/>
    <col min="1283" max="1283" width="46" style="1" customWidth="1"/>
    <col min="1284" max="1284" width="16" style="1" customWidth="1"/>
    <col min="1285" max="1285" width="19.140625" style="1" customWidth="1"/>
    <col min="1286" max="1286" width="13.5703125" style="1" customWidth="1"/>
    <col min="1287" max="1287" width="13.140625" style="1" customWidth="1"/>
    <col min="1288" max="1288" width="14.7109375" style="1" customWidth="1"/>
    <col min="1289" max="1289" width="15.28515625" style="1" bestFit="1" customWidth="1"/>
    <col min="1290" max="1536" width="11" style="1"/>
    <col min="1537" max="1537" width="4" style="1" customWidth="1"/>
    <col min="1538" max="1538" width="11" style="1"/>
    <col min="1539" max="1539" width="46" style="1" customWidth="1"/>
    <col min="1540" max="1540" width="16" style="1" customWidth="1"/>
    <col min="1541" max="1541" width="19.140625" style="1" customWidth="1"/>
    <col min="1542" max="1542" width="13.5703125" style="1" customWidth="1"/>
    <col min="1543" max="1543" width="13.140625" style="1" customWidth="1"/>
    <col min="1544" max="1544" width="14.7109375" style="1" customWidth="1"/>
    <col min="1545" max="1545" width="15.28515625" style="1" bestFit="1" customWidth="1"/>
    <col min="1546" max="1792" width="11" style="1"/>
    <col min="1793" max="1793" width="4" style="1" customWidth="1"/>
    <col min="1794" max="1794" width="11" style="1"/>
    <col min="1795" max="1795" width="46" style="1" customWidth="1"/>
    <col min="1796" max="1796" width="16" style="1" customWidth="1"/>
    <col min="1797" max="1797" width="19.140625" style="1" customWidth="1"/>
    <col min="1798" max="1798" width="13.5703125" style="1" customWidth="1"/>
    <col min="1799" max="1799" width="13.140625" style="1" customWidth="1"/>
    <col min="1800" max="1800" width="14.7109375" style="1" customWidth="1"/>
    <col min="1801" max="1801" width="15.28515625" style="1" bestFit="1" customWidth="1"/>
    <col min="1802" max="2048" width="11" style="1"/>
    <col min="2049" max="2049" width="4" style="1" customWidth="1"/>
    <col min="2050" max="2050" width="11" style="1"/>
    <col min="2051" max="2051" width="46" style="1" customWidth="1"/>
    <col min="2052" max="2052" width="16" style="1" customWidth="1"/>
    <col min="2053" max="2053" width="19.140625" style="1" customWidth="1"/>
    <col min="2054" max="2054" width="13.5703125" style="1" customWidth="1"/>
    <col min="2055" max="2055" width="13.140625" style="1" customWidth="1"/>
    <col min="2056" max="2056" width="14.7109375" style="1" customWidth="1"/>
    <col min="2057" max="2057" width="15.28515625" style="1" bestFit="1" customWidth="1"/>
    <col min="2058" max="2304" width="11" style="1"/>
    <col min="2305" max="2305" width="4" style="1" customWidth="1"/>
    <col min="2306" max="2306" width="11" style="1"/>
    <col min="2307" max="2307" width="46" style="1" customWidth="1"/>
    <col min="2308" max="2308" width="16" style="1" customWidth="1"/>
    <col min="2309" max="2309" width="19.140625" style="1" customWidth="1"/>
    <col min="2310" max="2310" width="13.5703125" style="1" customWidth="1"/>
    <col min="2311" max="2311" width="13.140625" style="1" customWidth="1"/>
    <col min="2312" max="2312" width="14.7109375" style="1" customWidth="1"/>
    <col min="2313" max="2313" width="15.28515625" style="1" bestFit="1" customWidth="1"/>
    <col min="2314" max="2560" width="11" style="1"/>
    <col min="2561" max="2561" width="4" style="1" customWidth="1"/>
    <col min="2562" max="2562" width="11" style="1"/>
    <col min="2563" max="2563" width="46" style="1" customWidth="1"/>
    <col min="2564" max="2564" width="16" style="1" customWidth="1"/>
    <col min="2565" max="2565" width="19.140625" style="1" customWidth="1"/>
    <col min="2566" max="2566" width="13.5703125" style="1" customWidth="1"/>
    <col min="2567" max="2567" width="13.140625" style="1" customWidth="1"/>
    <col min="2568" max="2568" width="14.7109375" style="1" customWidth="1"/>
    <col min="2569" max="2569" width="15.28515625" style="1" bestFit="1" customWidth="1"/>
    <col min="2570" max="2816" width="11" style="1"/>
    <col min="2817" max="2817" width="4" style="1" customWidth="1"/>
    <col min="2818" max="2818" width="11" style="1"/>
    <col min="2819" max="2819" width="46" style="1" customWidth="1"/>
    <col min="2820" max="2820" width="16" style="1" customWidth="1"/>
    <col min="2821" max="2821" width="19.140625" style="1" customWidth="1"/>
    <col min="2822" max="2822" width="13.5703125" style="1" customWidth="1"/>
    <col min="2823" max="2823" width="13.140625" style="1" customWidth="1"/>
    <col min="2824" max="2824" width="14.7109375" style="1" customWidth="1"/>
    <col min="2825" max="2825" width="15.28515625" style="1" bestFit="1" customWidth="1"/>
    <col min="2826" max="3072" width="11" style="1"/>
    <col min="3073" max="3073" width="4" style="1" customWidth="1"/>
    <col min="3074" max="3074" width="11" style="1"/>
    <col min="3075" max="3075" width="46" style="1" customWidth="1"/>
    <col min="3076" max="3076" width="16" style="1" customWidth="1"/>
    <col min="3077" max="3077" width="19.140625" style="1" customWidth="1"/>
    <col min="3078" max="3078" width="13.5703125" style="1" customWidth="1"/>
    <col min="3079" max="3079" width="13.140625" style="1" customWidth="1"/>
    <col min="3080" max="3080" width="14.7109375" style="1" customWidth="1"/>
    <col min="3081" max="3081" width="15.28515625" style="1" bestFit="1" customWidth="1"/>
    <col min="3082" max="3328" width="11" style="1"/>
    <col min="3329" max="3329" width="4" style="1" customWidth="1"/>
    <col min="3330" max="3330" width="11" style="1"/>
    <col min="3331" max="3331" width="46" style="1" customWidth="1"/>
    <col min="3332" max="3332" width="16" style="1" customWidth="1"/>
    <col min="3333" max="3333" width="19.140625" style="1" customWidth="1"/>
    <col min="3334" max="3334" width="13.5703125" style="1" customWidth="1"/>
    <col min="3335" max="3335" width="13.140625" style="1" customWidth="1"/>
    <col min="3336" max="3336" width="14.7109375" style="1" customWidth="1"/>
    <col min="3337" max="3337" width="15.28515625" style="1" bestFit="1" customWidth="1"/>
    <col min="3338" max="3584" width="11" style="1"/>
    <col min="3585" max="3585" width="4" style="1" customWidth="1"/>
    <col min="3586" max="3586" width="11" style="1"/>
    <col min="3587" max="3587" width="46" style="1" customWidth="1"/>
    <col min="3588" max="3588" width="16" style="1" customWidth="1"/>
    <col min="3589" max="3589" width="19.140625" style="1" customWidth="1"/>
    <col min="3590" max="3590" width="13.5703125" style="1" customWidth="1"/>
    <col min="3591" max="3591" width="13.140625" style="1" customWidth="1"/>
    <col min="3592" max="3592" width="14.7109375" style="1" customWidth="1"/>
    <col min="3593" max="3593" width="15.28515625" style="1" bestFit="1" customWidth="1"/>
    <col min="3594" max="3840" width="11" style="1"/>
    <col min="3841" max="3841" width="4" style="1" customWidth="1"/>
    <col min="3842" max="3842" width="11" style="1"/>
    <col min="3843" max="3843" width="46" style="1" customWidth="1"/>
    <col min="3844" max="3844" width="16" style="1" customWidth="1"/>
    <col min="3845" max="3845" width="19.140625" style="1" customWidth="1"/>
    <col min="3846" max="3846" width="13.5703125" style="1" customWidth="1"/>
    <col min="3847" max="3847" width="13.140625" style="1" customWidth="1"/>
    <col min="3848" max="3848" width="14.7109375" style="1" customWidth="1"/>
    <col min="3849" max="3849" width="15.28515625" style="1" bestFit="1" customWidth="1"/>
    <col min="3850" max="4096" width="11" style="1"/>
    <col min="4097" max="4097" width="4" style="1" customWidth="1"/>
    <col min="4098" max="4098" width="11" style="1"/>
    <col min="4099" max="4099" width="46" style="1" customWidth="1"/>
    <col min="4100" max="4100" width="16" style="1" customWidth="1"/>
    <col min="4101" max="4101" width="19.140625" style="1" customWidth="1"/>
    <col min="4102" max="4102" width="13.5703125" style="1" customWidth="1"/>
    <col min="4103" max="4103" width="13.140625" style="1" customWidth="1"/>
    <col min="4104" max="4104" width="14.7109375" style="1" customWidth="1"/>
    <col min="4105" max="4105" width="15.28515625" style="1" bestFit="1" customWidth="1"/>
    <col min="4106" max="4352" width="11" style="1"/>
    <col min="4353" max="4353" width="4" style="1" customWidth="1"/>
    <col min="4354" max="4354" width="11" style="1"/>
    <col min="4355" max="4355" width="46" style="1" customWidth="1"/>
    <col min="4356" max="4356" width="16" style="1" customWidth="1"/>
    <col min="4357" max="4357" width="19.140625" style="1" customWidth="1"/>
    <col min="4358" max="4358" width="13.5703125" style="1" customWidth="1"/>
    <col min="4359" max="4359" width="13.140625" style="1" customWidth="1"/>
    <col min="4360" max="4360" width="14.7109375" style="1" customWidth="1"/>
    <col min="4361" max="4361" width="15.28515625" style="1" bestFit="1" customWidth="1"/>
    <col min="4362" max="4608" width="11" style="1"/>
    <col min="4609" max="4609" width="4" style="1" customWidth="1"/>
    <col min="4610" max="4610" width="11" style="1"/>
    <col min="4611" max="4611" width="46" style="1" customWidth="1"/>
    <col min="4612" max="4612" width="16" style="1" customWidth="1"/>
    <col min="4613" max="4613" width="19.140625" style="1" customWidth="1"/>
    <col min="4614" max="4614" width="13.5703125" style="1" customWidth="1"/>
    <col min="4615" max="4615" width="13.140625" style="1" customWidth="1"/>
    <col min="4616" max="4616" width="14.7109375" style="1" customWidth="1"/>
    <col min="4617" max="4617" width="15.28515625" style="1" bestFit="1" customWidth="1"/>
    <col min="4618" max="4864" width="11" style="1"/>
    <col min="4865" max="4865" width="4" style="1" customWidth="1"/>
    <col min="4866" max="4866" width="11" style="1"/>
    <col min="4867" max="4867" width="46" style="1" customWidth="1"/>
    <col min="4868" max="4868" width="16" style="1" customWidth="1"/>
    <col min="4869" max="4869" width="19.140625" style="1" customWidth="1"/>
    <col min="4870" max="4870" width="13.5703125" style="1" customWidth="1"/>
    <col min="4871" max="4871" width="13.140625" style="1" customWidth="1"/>
    <col min="4872" max="4872" width="14.7109375" style="1" customWidth="1"/>
    <col min="4873" max="4873" width="15.28515625" style="1" bestFit="1" customWidth="1"/>
    <col min="4874" max="5120" width="11" style="1"/>
    <col min="5121" max="5121" width="4" style="1" customWidth="1"/>
    <col min="5122" max="5122" width="11" style="1"/>
    <col min="5123" max="5123" width="46" style="1" customWidth="1"/>
    <col min="5124" max="5124" width="16" style="1" customWidth="1"/>
    <col min="5125" max="5125" width="19.140625" style="1" customWidth="1"/>
    <col min="5126" max="5126" width="13.5703125" style="1" customWidth="1"/>
    <col min="5127" max="5127" width="13.140625" style="1" customWidth="1"/>
    <col min="5128" max="5128" width="14.7109375" style="1" customWidth="1"/>
    <col min="5129" max="5129" width="15.28515625" style="1" bestFit="1" customWidth="1"/>
    <col min="5130" max="5376" width="11" style="1"/>
    <col min="5377" max="5377" width="4" style="1" customWidth="1"/>
    <col min="5378" max="5378" width="11" style="1"/>
    <col min="5379" max="5379" width="46" style="1" customWidth="1"/>
    <col min="5380" max="5380" width="16" style="1" customWidth="1"/>
    <col min="5381" max="5381" width="19.140625" style="1" customWidth="1"/>
    <col min="5382" max="5382" width="13.5703125" style="1" customWidth="1"/>
    <col min="5383" max="5383" width="13.140625" style="1" customWidth="1"/>
    <col min="5384" max="5384" width="14.7109375" style="1" customWidth="1"/>
    <col min="5385" max="5385" width="15.28515625" style="1" bestFit="1" customWidth="1"/>
    <col min="5386" max="5632" width="11" style="1"/>
    <col min="5633" max="5633" width="4" style="1" customWidth="1"/>
    <col min="5634" max="5634" width="11" style="1"/>
    <col min="5635" max="5635" width="46" style="1" customWidth="1"/>
    <col min="5636" max="5636" width="16" style="1" customWidth="1"/>
    <col min="5637" max="5637" width="19.140625" style="1" customWidth="1"/>
    <col min="5638" max="5638" width="13.5703125" style="1" customWidth="1"/>
    <col min="5639" max="5639" width="13.140625" style="1" customWidth="1"/>
    <col min="5640" max="5640" width="14.7109375" style="1" customWidth="1"/>
    <col min="5641" max="5641" width="15.28515625" style="1" bestFit="1" customWidth="1"/>
    <col min="5642" max="5888" width="11" style="1"/>
    <col min="5889" max="5889" width="4" style="1" customWidth="1"/>
    <col min="5890" max="5890" width="11" style="1"/>
    <col min="5891" max="5891" width="46" style="1" customWidth="1"/>
    <col min="5892" max="5892" width="16" style="1" customWidth="1"/>
    <col min="5893" max="5893" width="19.140625" style="1" customWidth="1"/>
    <col min="5894" max="5894" width="13.5703125" style="1" customWidth="1"/>
    <col min="5895" max="5895" width="13.140625" style="1" customWidth="1"/>
    <col min="5896" max="5896" width="14.7109375" style="1" customWidth="1"/>
    <col min="5897" max="5897" width="15.28515625" style="1" bestFit="1" customWidth="1"/>
    <col min="5898" max="6144" width="11" style="1"/>
    <col min="6145" max="6145" width="4" style="1" customWidth="1"/>
    <col min="6146" max="6146" width="11" style="1"/>
    <col min="6147" max="6147" width="46" style="1" customWidth="1"/>
    <col min="6148" max="6148" width="16" style="1" customWidth="1"/>
    <col min="6149" max="6149" width="19.140625" style="1" customWidth="1"/>
    <col min="6150" max="6150" width="13.5703125" style="1" customWidth="1"/>
    <col min="6151" max="6151" width="13.140625" style="1" customWidth="1"/>
    <col min="6152" max="6152" width="14.7109375" style="1" customWidth="1"/>
    <col min="6153" max="6153" width="15.28515625" style="1" bestFit="1" customWidth="1"/>
    <col min="6154" max="6400" width="11" style="1"/>
    <col min="6401" max="6401" width="4" style="1" customWidth="1"/>
    <col min="6402" max="6402" width="11" style="1"/>
    <col min="6403" max="6403" width="46" style="1" customWidth="1"/>
    <col min="6404" max="6404" width="16" style="1" customWidth="1"/>
    <col min="6405" max="6405" width="19.140625" style="1" customWidth="1"/>
    <col min="6406" max="6406" width="13.5703125" style="1" customWidth="1"/>
    <col min="6407" max="6407" width="13.140625" style="1" customWidth="1"/>
    <col min="6408" max="6408" width="14.7109375" style="1" customWidth="1"/>
    <col min="6409" max="6409" width="15.28515625" style="1" bestFit="1" customWidth="1"/>
    <col min="6410" max="6656" width="11" style="1"/>
    <col min="6657" max="6657" width="4" style="1" customWidth="1"/>
    <col min="6658" max="6658" width="11" style="1"/>
    <col min="6659" max="6659" width="46" style="1" customWidth="1"/>
    <col min="6660" max="6660" width="16" style="1" customWidth="1"/>
    <col min="6661" max="6661" width="19.140625" style="1" customWidth="1"/>
    <col min="6662" max="6662" width="13.5703125" style="1" customWidth="1"/>
    <col min="6663" max="6663" width="13.140625" style="1" customWidth="1"/>
    <col min="6664" max="6664" width="14.7109375" style="1" customWidth="1"/>
    <col min="6665" max="6665" width="15.28515625" style="1" bestFit="1" customWidth="1"/>
    <col min="6666" max="6912" width="11" style="1"/>
    <col min="6913" max="6913" width="4" style="1" customWidth="1"/>
    <col min="6914" max="6914" width="11" style="1"/>
    <col min="6915" max="6915" width="46" style="1" customWidth="1"/>
    <col min="6916" max="6916" width="16" style="1" customWidth="1"/>
    <col min="6917" max="6917" width="19.140625" style="1" customWidth="1"/>
    <col min="6918" max="6918" width="13.5703125" style="1" customWidth="1"/>
    <col min="6919" max="6919" width="13.140625" style="1" customWidth="1"/>
    <col min="6920" max="6920" width="14.7109375" style="1" customWidth="1"/>
    <col min="6921" max="6921" width="15.28515625" style="1" bestFit="1" customWidth="1"/>
    <col min="6922" max="7168" width="11" style="1"/>
    <col min="7169" max="7169" width="4" style="1" customWidth="1"/>
    <col min="7170" max="7170" width="11" style="1"/>
    <col min="7171" max="7171" width="46" style="1" customWidth="1"/>
    <col min="7172" max="7172" width="16" style="1" customWidth="1"/>
    <col min="7173" max="7173" width="19.140625" style="1" customWidth="1"/>
    <col min="7174" max="7174" width="13.5703125" style="1" customWidth="1"/>
    <col min="7175" max="7175" width="13.140625" style="1" customWidth="1"/>
    <col min="7176" max="7176" width="14.7109375" style="1" customWidth="1"/>
    <col min="7177" max="7177" width="15.28515625" style="1" bestFit="1" customWidth="1"/>
    <col min="7178" max="7424" width="11" style="1"/>
    <col min="7425" max="7425" width="4" style="1" customWidth="1"/>
    <col min="7426" max="7426" width="11" style="1"/>
    <col min="7427" max="7427" width="46" style="1" customWidth="1"/>
    <col min="7428" max="7428" width="16" style="1" customWidth="1"/>
    <col min="7429" max="7429" width="19.140625" style="1" customWidth="1"/>
    <col min="7430" max="7430" width="13.5703125" style="1" customWidth="1"/>
    <col min="7431" max="7431" width="13.140625" style="1" customWidth="1"/>
    <col min="7432" max="7432" width="14.7109375" style="1" customWidth="1"/>
    <col min="7433" max="7433" width="15.28515625" style="1" bestFit="1" customWidth="1"/>
    <col min="7434" max="7680" width="11" style="1"/>
    <col min="7681" max="7681" width="4" style="1" customWidth="1"/>
    <col min="7682" max="7682" width="11" style="1"/>
    <col min="7683" max="7683" width="46" style="1" customWidth="1"/>
    <col min="7684" max="7684" width="16" style="1" customWidth="1"/>
    <col min="7685" max="7685" width="19.140625" style="1" customWidth="1"/>
    <col min="7686" max="7686" width="13.5703125" style="1" customWidth="1"/>
    <col min="7687" max="7687" width="13.140625" style="1" customWidth="1"/>
    <col min="7688" max="7688" width="14.7109375" style="1" customWidth="1"/>
    <col min="7689" max="7689" width="15.28515625" style="1" bestFit="1" customWidth="1"/>
    <col min="7690" max="7936" width="11" style="1"/>
    <col min="7937" max="7937" width="4" style="1" customWidth="1"/>
    <col min="7938" max="7938" width="11" style="1"/>
    <col min="7939" max="7939" width="46" style="1" customWidth="1"/>
    <col min="7940" max="7940" width="16" style="1" customWidth="1"/>
    <col min="7941" max="7941" width="19.140625" style="1" customWidth="1"/>
    <col min="7942" max="7942" width="13.5703125" style="1" customWidth="1"/>
    <col min="7943" max="7943" width="13.140625" style="1" customWidth="1"/>
    <col min="7944" max="7944" width="14.7109375" style="1" customWidth="1"/>
    <col min="7945" max="7945" width="15.28515625" style="1" bestFit="1" customWidth="1"/>
    <col min="7946" max="8192" width="11" style="1"/>
    <col min="8193" max="8193" width="4" style="1" customWidth="1"/>
    <col min="8194" max="8194" width="11" style="1"/>
    <col min="8195" max="8195" width="46" style="1" customWidth="1"/>
    <col min="8196" max="8196" width="16" style="1" customWidth="1"/>
    <col min="8197" max="8197" width="19.140625" style="1" customWidth="1"/>
    <col min="8198" max="8198" width="13.5703125" style="1" customWidth="1"/>
    <col min="8199" max="8199" width="13.140625" style="1" customWidth="1"/>
    <col min="8200" max="8200" width="14.7109375" style="1" customWidth="1"/>
    <col min="8201" max="8201" width="15.28515625" style="1" bestFit="1" customWidth="1"/>
    <col min="8202" max="8448" width="11" style="1"/>
    <col min="8449" max="8449" width="4" style="1" customWidth="1"/>
    <col min="8450" max="8450" width="11" style="1"/>
    <col min="8451" max="8451" width="46" style="1" customWidth="1"/>
    <col min="8452" max="8452" width="16" style="1" customWidth="1"/>
    <col min="8453" max="8453" width="19.140625" style="1" customWidth="1"/>
    <col min="8454" max="8454" width="13.5703125" style="1" customWidth="1"/>
    <col min="8455" max="8455" width="13.140625" style="1" customWidth="1"/>
    <col min="8456" max="8456" width="14.7109375" style="1" customWidth="1"/>
    <col min="8457" max="8457" width="15.28515625" style="1" bestFit="1" customWidth="1"/>
    <col min="8458" max="8704" width="11" style="1"/>
    <col min="8705" max="8705" width="4" style="1" customWidth="1"/>
    <col min="8706" max="8706" width="11" style="1"/>
    <col min="8707" max="8707" width="46" style="1" customWidth="1"/>
    <col min="8708" max="8708" width="16" style="1" customWidth="1"/>
    <col min="8709" max="8709" width="19.140625" style="1" customWidth="1"/>
    <col min="8710" max="8710" width="13.5703125" style="1" customWidth="1"/>
    <col min="8711" max="8711" width="13.140625" style="1" customWidth="1"/>
    <col min="8712" max="8712" width="14.7109375" style="1" customWidth="1"/>
    <col min="8713" max="8713" width="15.28515625" style="1" bestFit="1" customWidth="1"/>
    <col min="8714" max="8960" width="11" style="1"/>
    <col min="8961" max="8961" width="4" style="1" customWidth="1"/>
    <col min="8962" max="8962" width="11" style="1"/>
    <col min="8963" max="8963" width="46" style="1" customWidth="1"/>
    <col min="8964" max="8964" width="16" style="1" customWidth="1"/>
    <col min="8965" max="8965" width="19.140625" style="1" customWidth="1"/>
    <col min="8966" max="8966" width="13.5703125" style="1" customWidth="1"/>
    <col min="8967" max="8967" width="13.140625" style="1" customWidth="1"/>
    <col min="8968" max="8968" width="14.7109375" style="1" customWidth="1"/>
    <col min="8969" max="8969" width="15.28515625" style="1" bestFit="1" customWidth="1"/>
    <col min="8970" max="9216" width="11" style="1"/>
    <col min="9217" max="9217" width="4" style="1" customWidth="1"/>
    <col min="9218" max="9218" width="11" style="1"/>
    <col min="9219" max="9219" width="46" style="1" customWidth="1"/>
    <col min="9220" max="9220" width="16" style="1" customWidth="1"/>
    <col min="9221" max="9221" width="19.140625" style="1" customWidth="1"/>
    <col min="9222" max="9222" width="13.5703125" style="1" customWidth="1"/>
    <col min="9223" max="9223" width="13.140625" style="1" customWidth="1"/>
    <col min="9224" max="9224" width="14.7109375" style="1" customWidth="1"/>
    <col min="9225" max="9225" width="15.28515625" style="1" bestFit="1" customWidth="1"/>
    <col min="9226" max="9472" width="11" style="1"/>
    <col min="9473" max="9473" width="4" style="1" customWidth="1"/>
    <col min="9474" max="9474" width="11" style="1"/>
    <col min="9475" max="9475" width="46" style="1" customWidth="1"/>
    <col min="9476" max="9476" width="16" style="1" customWidth="1"/>
    <col min="9477" max="9477" width="19.140625" style="1" customWidth="1"/>
    <col min="9478" max="9478" width="13.5703125" style="1" customWidth="1"/>
    <col min="9479" max="9479" width="13.140625" style="1" customWidth="1"/>
    <col min="9480" max="9480" width="14.7109375" style="1" customWidth="1"/>
    <col min="9481" max="9481" width="15.28515625" style="1" bestFit="1" customWidth="1"/>
    <col min="9482" max="9728" width="11" style="1"/>
    <col min="9729" max="9729" width="4" style="1" customWidth="1"/>
    <col min="9730" max="9730" width="11" style="1"/>
    <col min="9731" max="9731" width="46" style="1" customWidth="1"/>
    <col min="9732" max="9732" width="16" style="1" customWidth="1"/>
    <col min="9733" max="9733" width="19.140625" style="1" customWidth="1"/>
    <col min="9734" max="9734" width="13.5703125" style="1" customWidth="1"/>
    <col min="9735" max="9735" width="13.140625" style="1" customWidth="1"/>
    <col min="9736" max="9736" width="14.7109375" style="1" customWidth="1"/>
    <col min="9737" max="9737" width="15.28515625" style="1" bestFit="1" customWidth="1"/>
    <col min="9738" max="9984" width="11" style="1"/>
    <col min="9985" max="9985" width="4" style="1" customWidth="1"/>
    <col min="9986" max="9986" width="11" style="1"/>
    <col min="9987" max="9987" width="46" style="1" customWidth="1"/>
    <col min="9988" max="9988" width="16" style="1" customWidth="1"/>
    <col min="9989" max="9989" width="19.140625" style="1" customWidth="1"/>
    <col min="9990" max="9990" width="13.5703125" style="1" customWidth="1"/>
    <col min="9991" max="9991" width="13.140625" style="1" customWidth="1"/>
    <col min="9992" max="9992" width="14.7109375" style="1" customWidth="1"/>
    <col min="9993" max="9993" width="15.28515625" style="1" bestFit="1" customWidth="1"/>
    <col min="9994" max="10240" width="11" style="1"/>
    <col min="10241" max="10241" width="4" style="1" customWidth="1"/>
    <col min="10242" max="10242" width="11" style="1"/>
    <col min="10243" max="10243" width="46" style="1" customWidth="1"/>
    <col min="10244" max="10244" width="16" style="1" customWidth="1"/>
    <col min="10245" max="10245" width="19.140625" style="1" customWidth="1"/>
    <col min="10246" max="10246" width="13.5703125" style="1" customWidth="1"/>
    <col min="10247" max="10247" width="13.140625" style="1" customWidth="1"/>
    <col min="10248" max="10248" width="14.7109375" style="1" customWidth="1"/>
    <col min="10249" max="10249" width="15.28515625" style="1" bestFit="1" customWidth="1"/>
    <col min="10250" max="10496" width="11" style="1"/>
    <col min="10497" max="10497" width="4" style="1" customWidth="1"/>
    <col min="10498" max="10498" width="11" style="1"/>
    <col min="10499" max="10499" width="46" style="1" customWidth="1"/>
    <col min="10500" max="10500" width="16" style="1" customWidth="1"/>
    <col min="10501" max="10501" width="19.140625" style="1" customWidth="1"/>
    <col min="10502" max="10502" width="13.5703125" style="1" customWidth="1"/>
    <col min="10503" max="10503" width="13.140625" style="1" customWidth="1"/>
    <col min="10504" max="10504" width="14.7109375" style="1" customWidth="1"/>
    <col min="10505" max="10505" width="15.28515625" style="1" bestFit="1" customWidth="1"/>
    <col min="10506" max="10752" width="11" style="1"/>
    <col min="10753" max="10753" width="4" style="1" customWidth="1"/>
    <col min="10754" max="10754" width="11" style="1"/>
    <col min="10755" max="10755" width="46" style="1" customWidth="1"/>
    <col min="10756" max="10756" width="16" style="1" customWidth="1"/>
    <col min="10757" max="10757" width="19.140625" style="1" customWidth="1"/>
    <col min="10758" max="10758" width="13.5703125" style="1" customWidth="1"/>
    <col min="10759" max="10759" width="13.140625" style="1" customWidth="1"/>
    <col min="10760" max="10760" width="14.7109375" style="1" customWidth="1"/>
    <col min="10761" max="10761" width="15.28515625" style="1" bestFit="1" customWidth="1"/>
    <col min="10762" max="11008" width="11" style="1"/>
    <col min="11009" max="11009" width="4" style="1" customWidth="1"/>
    <col min="11010" max="11010" width="11" style="1"/>
    <col min="11011" max="11011" width="46" style="1" customWidth="1"/>
    <col min="11012" max="11012" width="16" style="1" customWidth="1"/>
    <col min="11013" max="11013" width="19.140625" style="1" customWidth="1"/>
    <col min="11014" max="11014" width="13.5703125" style="1" customWidth="1"/>
    <col min="11015" max="11015" width="13.140625" style="1" customWidth="1"/>
    <col min="11016" max="11016" width="14.7109375" style="1" customWidth="1"/>
    <col min="11017" max="11017" width="15.28515625" style="1" bestFit="1" customWidth="1"/>
    <col min="11018" max="11264" width="11" style="1"/>
    <col min="11265" max="11265" width="4" style="1" customWidth="1"/>
    <col min="11266" max="11266" width="11" style="1"/>
    <col min="11267" max="11267" width="46" style="1" customWidth="1"/>
    <col min="11268" max="11268" width="16" style="1" customWidth="1"/>
    <col min="11269" max="11269" width="19.140625" style="1" customWidth="1"/>
    <col min="11270" max="11270" width="13.5703125" style="1" customWidth="1"/>
    <col min="11271" max="11271" width="13.140625" style="1" customWidth="1"/>
    <col min="11272" max="11272" width="14.7109375" style="1" customWidth="1"/>
    <col min="11273" max="11273" width="15.28515625" style="1" bestFit="1" customWidth="1"/>
    <col min="11274" max="11520" width="11" style="1"/>
    <col min="11521" max="11521" width="4" style="1" customWidth="1"/>
    <col min="11522" max="11522" width="11" style="1"/>
    <col min="11523" max="11523" width="46" style="1" customWidth="1"/>
    <col min="11524" max="11524" width="16" style="1" customWidth="1"/>
    <col min="11525" max="11525" width="19.140625" style="1" customWidth="1"/>
    <col min="11526" max="11526" width="13.5703125" style="1" customWidth="1"/>
    <col min="11527" max="11527" width="13.140625" style="1" customWidth="1"/>
    <col min="11528" max="11528" width="14.7109375" style="1" customWidth="1"/>
    <col min="11529" max="11529" width="15.28515625" style="1" bestFit="1" customWidth="1"/>
    <col min="11530" max="11776" width="11" style="1"/>
    <col min="11777" max="11777" width="4" style="1" customWidth="1"/>
    <col min="11778" max="11778" width="11" style="1"/>
    <col min="11779" max="11779" width="46" style="1" customWidth="1"/>
    <col min="11780" max="11780" width="16" style="1" customWidth="1"/>
    <col min="11781" max="11781" width="19.140625" style="1" customWidth="1"/>
    <col min="11782" max="11782" width="13.5703125" style="1" customWidth="1"/>
    <col min="11783" max="11783" width="13.140625" style="1" customWidth="1"/>
    <col min="11784" max="11784" width="14.7109375" style="1" customWidth="1"/>
    <col min="11785" max="11785" width="15.28515625" style="1" bestFit="1" customWidth="1"/>
    <col min="11786" max="12032" width="11" style="1"/>
    <col min="12033" max="12033" width="4" style="1" customWidth="1"/>
    <col min="12034" max="12034" width="11" style="1"/>
    <col min="12035" max="12035" width="46" style="1" customWidth="1"/>
    <col min="12036" max="12036" width="16" style="1" customWidth="1"/>
    <col min="12037" max="12037" width="19.140625" style="1" customWidth="1"/>
    <col min="12038" max="12038" width="13.5703125" style="1" customWidth="1"/>
    <col min="12039" max="12039" width="13.140625" style="1" customWidth="1"/>
    <col min="12040" max="12040" width="14.7109375" style="1" customWidth="1"/>
    <col min="12041" max="12041" width="15.28515625" style="1" bestFit="1" customWidth="1"/>
    <col min="12042" max="12288" width="11" style="1"/>
    <col min="12289" max="12289" width="4" style="1" customWidth="1"/>
    <col min="12290" max="12290" width="11" style="1"/>
    <col min="12291" max="12291" width="46" style="1" customWidth="1"/>
    <col min="12292" max="12292" width="16" style="1" customWidth="1"/>
    <col min="12293" max="12293" width="19.140625" style="1" customWidth="1"/>
    <col min="12294" max="12294" width="13.5703125" style="1" customWidth="1"/>
    <col min="12295" max="12295" width="13.140625" style="1" customWidth="1"/>
    <col min="12296" max="12296" width="14.7109375" style="1" customWidth="1"/>
    <col min="12297" max="12297" width="15.28515625" style="1" bestFit="1" customWidth="1"/>
    <col min="12298" max="12544" width="11" style="1"/>
    <col min="12545" max="12545" width="4" style="1" customWidth="1"/>
    <col min="12546" max="12546" width="11" style="1"/>
    <col min="12547" max="12547" width="46" style="1" customWidth="1"/>
    <col min="12548" max="12548" width="16" style="1" customWidth="1"/>
    <col min="12549" max="12549" width="19.140625" style="1" customWidth="1"/>
    <col min="12550" max="12550" width="13.5703125" style="1" customWidth="1"/>
    <col min="12551" max="12551" width="13.140625" style="1" customWidth="1"/>
    <col min="12552" max="12552" width="14.7109375" style="1" customWidth="1"/>
    <col min="12553" max="12553" width="15.28515625" style="1" bestFit="1" customWidth="1"/>
    <col min="12554" max="12800" width="11" style="1"/>
    <col min="12801" max="12801" width="4" style="1" customWidth="1"/>
    <col min="12802" max="12802" width="11" style="1"/>
    <col min="12803" max="12803" width="46" style="1" customWidth="1"/>
    <col min="12804" max="12804" width="16" style="1" customWidth="1"/>
    <col min="12805" max="12805" width="19.140625" style="1" customWidth="1"/>
    <col min="12806" max="12806" width="13.5703125" style="1" customWidth="1"/>
    <col min="12807" max="12807" width="13.140625" style="1" customWidth="1"/>
    <col min="12808" max="12808" width="14.7109375" style="1" customWidth="1"/>
    <col min="12809" max="12809" width="15.28515625" style="1" bestFit="1" customWidth="1"/>
    <col min="12810" max="13056" width="11" style="1"/>
    <col min="13057" max="13057" width="4" style="1" customWidth="1"/>
    <col min="13058" max="13058" width="11" style="1"/>
    <col min="13059" max="13059" width="46" style="1" customWidth="1"/>
    <col min="13060" max="13060" width="16" style="1" customWidth="1"/>
    <col min="13061" max="13061" width="19.140625" style="1" customWidth="1"/>
    <col min="13062" max="13062" width="13.5703125" style="1" customWidth="1"/>
    <col min="13063" max="13063" width="13.140625" style="1" customWidth="1"/>
    <col min="13064" max="13064" width="14.7109375" style="1" customWidth="1"/>
    <col min="13065" max="13065" width="15.28515625" style="1" bestFit="1" customWidth="1"/>
    <col min="13066" max="13312" width="11" style="1"/>
    <col min="13313" max="13313" width="4" style="1" customWidth="1"/>
    <col min="13314" max="13314" width="11" style="1"/>
    <col min="13315" max="13315" width="46" style="1" customWidth="1"/>
    <col min="13316" max="13316" width="16" style="1" customWidth="1"/>
    <col min="13317" max="13317" width="19.140625" style="1" customWidth="1"/>
    <col min="13318" max="13318" width="13.5703125" style="1" customWidth="1"/>
    <col min="13319" max="13319" width="13.140625" style="1" customWidth="1"/>
    <col min="13320" max="13320" width="14.7109375" style="1" customWidth="1"/>
    <col min="13321" max="13321" width="15.28515625" style="1" bestFit="1" customWidth="1"/>
    <col min="13322" max="13568" width="11" style="1"/>
    <col min="13569" max="13569" width="4" style="1" customWidth="1"/>
    <col min="13570" max="13570" width="11" style="1"/>
    <col min="13571" max="13571" width="46" style="1" customWidth="1"/>
    <col min="13572" max="13572" width="16" style="1" customWidth="1"/>
    <col min="13573" max="13573" width="19.140625" style="1" customWidth="1"/>
    <col min="13574" max="13574" width="13.5703125" style="1" customWidth="1"/>
    <col min="13575" max="13575" width="13.140625" style="1" customWidth="1"/>
    <col min="13576" max="13576" width="14.7109375" style="1" customWidth="1"/>
    <col min="13577" max="13577" width="15.28515625" style="1" bestFit="1" customWidth="1"/>
    <col min="13578" max="13824" width="11" style="1"/>
    <col min="13825" max="13825" width="4" style="1" customWidth="1"/>
    <col min="13826" max="13826" width="11" style="1"/>
    <col min="13827" max="13827" width="46" style="1" customWidth="1"/>
    <col min="13828" max="13828" width="16" style="1" customWidth="1"/>
    <col min="13829" max="13829" width="19.140625" style="1" customWidth="1"/>
    <col min="13830" max="13830" width="13.5703125" style="1" customWidth="1"/>
    <col min="13831" max="13831" width="13.140625" style="1" customWidth="1"/>
    <col min="13832" max="13832" width="14.7109375" style="1" customWidth="1"/>
    <col min="13833" max="13833" width="15.28515625" style="1" bestFit="1" customWidth="1"/>
    <col min="13834" max="14080" width="11" style="1"/>
    <col min="14081" max="14081" width="4" style="1" customWidth="1"/>
    <col min="14082" max="14082" width="11" style="1"/>
    <col min="14083" max="14083" width="46" style="1" customWidth="1"/>
    <col min="14084" max="14084" width="16" style="1" customWidth="1"/>
    <col min="14085" max="14085" width="19.140625" style="1" customWidth="1"/>
    <col min="14086" max="14086" width="13.5703125" style="1" customWidth="1"/>
    <col min="14087" max="14087" width="13.140625" style="1" customWidth="1"/>
    <col min="14088" max="14088" width="14.7109375" style="1" customWidth="1"/>
    <col min="14089" max="14089" width="15.28515625" style="1" bestFit="1" customWidth="1"/>
    <col min="14090" max="14336" width="11" style="1"/>
    <col min="14337" max="14337" width="4" style="1" customWidth="1"/>
    <col min="14338" max="14338" width="11" style="1"/>
    <col min="14339" max="14339" width="46" style="1" customWidth="1"/>
    <col min="14340" max="14340" width="16" style="1" customWidth="1"/>
    <col min="14341" max="14341" width="19.140625" style="1" customWidth="1"/>
    <col min="14342" max="14342" width="13.5703125" style="1" customWidth="1"/>
    <col min="14343" max="14343" width="13.140625" style="1" customWidth="1"/>
    <col min="14344" max="14344" width="14.7109375" style="1" customWidth="1"/>
    <col min="14345" max="14345" width="15.28515625" style="1" bestFit="1" customWidth="1"/>
    <col min="14346" max="14592" width="11" style="1"/>
    <col min="14593" max="14593" width="4" style="1" customWidth="1"/>
    <col min="14594" max="14594" width="11" style="1"/>
    <col min="14595" max="14595" width="46" style="1" customWidth="1"/>
    <col min="14596" max="14596" width="16" style="1" customWidth="1"/>
    <col min="14597" max="14597" width="19.140625" style="1" customWidth="1"/>
    <col min="14598" max="14598" width="13.5703125" style="1" customWidth="1"/>
    <col min="14599" max="14599" width="13.140625" style="1" customWidth="1"/>
    <col min="14600" max="14600" width="14.7109375" style="1" customWidth="1"/>
    <col min="14601" max="14601" width="15.28515625" style="1" bestFit="1" customWidth="1"/>
    <col min="14602" max="14848" width="11" style="1"/>
    <col min="14849" max="14849" width="4" style="1" customWidth="1"/>
    <col min="14850" max="14850" width="11" style="1"/>
    <col min="14851" max="14851" width="46" style="1" customWidth="1"/>
    <col min="14852" max="14852" width="16" style="1" customWidth="1"/>
    <col min="14853" max="14853" width="19.140625" style="1" customWidth="1"/>
    <col min="14854" max="14854" width="13.5703125" style="1" customWidth="1"/>
    <col min="14855" max="14855" width="13.140625" style="1" customWidth="1"/>
    <col min="14856" max="14856" width="14.7109375" style="1" customWidth="1"/>
    <col min="14857" max="14857" width="15.28515625" style="1" bestFit="1" customWidth="1"/>
    <col min="14858" max="15104" width="11" style="1"/>
    <col min="15105" max="15105" width="4" style="1" customWidth="1"/>
    <col min="15106" max="15106" width="11" style="1"/>
    <col min="15107" max="15107" width="46" style="1" customWidth="1"/>
    <col min="15108" max="15108" width="16" style="1" customWidth="1"/>
    <col min="15109" max="15109" width="19.140625" style="1" customWidth="1"/>
    <col min="15110" max="15110" width="13.5703125" style="1" customWidth="1"/>
    <col min="15111" max="15111" width="13.140625" style="1" customWidth="1"/>
    <col min="15112" max="15112" width="14.7109375" style="1" customWidth="1"/>
    <col min="15113" max="15113" width="15.28515625" style="1" bestFit="1" customWidth="1"/>
    <col min="15114" max="15360" width="11" style="1"/>
    <col min="15361" max="15361" width="4" style="1" customWidth="1"/>
    <col min="15362" max="15362" width="11" style="1"/>
    <col min="15363" max="15363" width="46" style="1" customWidth="1"/>
    <col min="15364" max="15364" width="16" style="1" customWidth="1"/>
    <col min="15365" max="15365" width="19.140625" style="1" customWidth="1"/>
    <col min="15366" max="15366" width="13.5703125" style="1" customWidth="1"/>
    <col min="15367" max="15367" width="13.140625" style="1" customWidth="1"/>
    <col min="15368" max="15368" width="14.7109375" style="1" customWidth="1"/>
    <col min="15369" max="15369" width="15.28515625" style="1" bestFit="1" customWidth="1"/>
    <col min="15370" max="15616" width="11" style="1"/>
    <col min="15617" max="15617" width="4" style="1" customWidth="1"/>
    <col min="15618" max="15618" width="11" style="1"/>
    <col min="15619" max="15619" width="46" style="1" customWidth="1"/>
    <col min="15620" max="15620" width="16" style="1" customWidth="1"/>
    <col min="15621" max="15621" width="19.140625" style="1" customWidth="1"/>
    <col min="15622" max="15622" width="13.5703125" style="1" customWidth="1"/>
    <col min="15623" max="15623" width="13.140625" style="1" customWidth="1"/>
    <col min="15624" max="15624" width="14.7109375" style="1" customWidth="1"/>
    <col min="15625" max="15625" width="15.28515625" style="1" bestFit="1" customWidth="1"/>
    <col min="15626" max="15872" width="11" style="1"/>
    <col min="15873" max="15873" width="4" style="1" customWidth="1"/>
    <col min="15874" max="15874" width="11" style="1"/>
    <col min="15875" max="15875" width="46" style="1" customWidth="1"/>
    <col min="15876" max="15876" width="16" style="1" customWidth="1"/>
    <col min="15877" max="15877" width="19.140625" style="1" customWidth="1"/>
    <col min="15878" max="15878" width="13.5703125" style="1" customWidth="1"/>
    <col min="15879" max="15879" width="13.140625" style="1" customWidth="1"/>
    <col min="15880" max="15880" width="14.7109375" style="1" customWidth="1"/>
    <col min="15881" max="15881" width="15.28515625" style="1" bestFit="1" customWidth="1"/>
    <col min="15882" max="16128" width="11" style="1"/>
    <col min="16129" max="16129" width="4" style="1" customWidth="1"/>
    <col min="16130" max="16130" width="11" style="1"/>
    <col min="16131" max="16131" width="46" style="1" customWidth="1"/>
    <col min="16132" max="16132" width="16" style="1" customWidth="1"/>
    <col min="16133" max="16133" width="19.140625" style="1" customWidth="1"/>
    <col min="16134" max="16134" width="13.5703125" style="1" customWidth="1"/>
    <col min="16135" max="16135" width="13.140625" style="1" customWidth="1"/>
    <col min="16136" max="16136" width="14.7109375" style="1" customWidth="1"/>
    <col min="16137" max="16137" width="15.28515625" style="1" bestFit="1" customWidth="1"/>
    <col min="16138" max="16384" width="11" style="1"/>
  </cols>
  <sheetData>
    <row r="1" spans="2:9" ht="13.5" thickBot="1" x14ac:dyDescent="0.25"/>
    <row r="2" spans="2:9" x14ac:dyDescent="0.2">
      <c r="B2" s="3" t="s">
        <v>0</v>
      </c>
      <c r="C2" s="4"/>
      <c r="D2" s="4"/>
      <c r="E2" s="4"/>
      <c r="F2" s="4"/>
      <c r="G2" s="4"/>
      <c r="H2" s="4"/>
      <c r="I2" s="150"/>
    </row>
    <row r="3" spans="2:9" x14ac:dyDescent="0.2">
      <c r="B3" s="71" t="s">
        <v>313</v>
      </c>
      <c r="C3" s="72"/>
      <c r="D3" s="72"/>
      <c r="E3" s="72"/>
      <c r="F3" s="72"/>
      <c r="G3" s="72"/>
      <c r="H3" s="72"/>
      <c r="I3" s="151"/>
    </row>
    <row r="4" spans="2:9" x14ac:dyDescent="0.2">
      <c r="B4" s="71" t="s">
        <v>314</v>
      </c>
      <c r="C4" s="72"/>
      <c r="D4" s="72"/>
      <c r="E4" s="72"/>
      <c r="F4" s="72"/>
      <c r="G4" s="72"/>
      <c r="H4" s="72"/>
      <c r="I4" s="151"/>
    </row>
    <row r="5" spans="2:9" x14ac:dyDescent="0.2">
      <c r="B5" s="71" t="s">
        <v>125</v>
      </c>
      <c r="C5" s="72"/>
      <c r="D5" s="72"/>
      <c r="E5" s="72"/>
      <c r="F5" s="72"/>
      <c r="G5" s="72"/>
      <c r="H5" s="72"/>
      <c r="I5" s="151"/>
    </row>
    <row r="6" spans="2:9" ht="13.5" thickBot="1" x14ac:dyDescent="0.25">
      <c r="B6" s="74" t="s">
        <v>3</v>
      </c>
      <c r="C6" s="75"/>
      <c r="D6" s="75"/>
      <c r="E6" s="75"/>
      <c r="F6" s="75"/>
      <c r="G6" s="75"/>
      <c r="H6" s="75"/>
      <c r="I6" s="152"/>
    </row>
    <row r="7" spans="2:9" ht="15.75" customHeight="1" x14ac:dyDescent="0.2">
      <c r="B7" s="3" t="s">
        <v>4</v>
      </c>
      <c r="C7" s="5"/>
      <c r="D7" s="3" t="s">
        <v>315</v>
      </c>
      <c r="E7" s="4"/>
      <c r="F7" s="4"/>
      <c r="G7" s="4"/>
      <c r="H7" s="5"/>
      <c r="I7" s="126" t="s">
        <v>316</v>
      </c>
    </row>
    <row r="8" spans="2:9" ht="15" customHeight="1" thickBot="1" x14ac:dyDescent="0.25">
      <c r="B8" s="71"/>
      <c r="C8" s="73"/>
      <c r="D8" s="74"/>
      <c r="E8" s="75"/>
      <c r="F8" s="75"/>
      <c r="G8" s="75"/>
      <c r="H8" s="76"/>
      <c r="I8" s="128"/>
    </row>
    <row r="9" spans="2:9" ht="26.25" thickBot="1" x14ac:dyDescent="0.25">
      <c r="B9" s="74"/>
      <c r="C9" s="76"/>
      <c r="D9" s="153" t="s">
        <v>206</v>
      </c>
      <c r="E9" s="82" t="s">
        <v>317</v>
      </c>
      <c r="F9" s="153" t="s">
        <v>318</v>
      </c>
      <c r="G9" s="153" t="s">
        <v>204</v>
      </c>
      <c r="H9" s="153" t="s">
        <v>207</v>
      </c>
      <c r="I9" s="130"/>
    </row>
    <row r="10" spans="2:9" x14ac:dyDescent="0.2">
      <c r="B10" s="154" t="s">
        <v>319</v>
      </c>
      <c r="C10" s="155"/>
      <c r="D10" s="156">
        <f t="shared" ref="D10:I10" si="0">D11+D19+D29+D39+D49+D59+D72+D76+D63</f>
        <v>4540216</v>
      </c>
      <c r="E10" s="156">
        <f t="shared" si="0"/>
        <v>-1611369.6199999999</v>
      </c>
      <c r="F10" s="156">
        <f t="shared" si="0"/>
        <v>2928846.38</v>
      </c>
      <c r="G10" s="156">
        <f t="shared" si="0"/>
        <v>2928846.38</v>
      </c>
      <c r="H10" s="156">
        <f t="shared" si="0"/>
        <v>2928846.38</v>
      </c>
      <c r="I10" s="156">
        <f t="shared" si="0"/>
        <v>1.1642242725429242E-11</v>
      </c>
    </row>
    <row r="11" spans="2:9" x14ac:dyDescent="0.2">
      <c r="B11" s="157" t="s">
        <v>320</v>
      </c>
      <c r="C11" s="158"/>
      <c r="D11" s="139">
        <f t="shared" ref="D11:I11" si="1">SUM(D12:D18)</f>
        <v>460639</v>
      </c>
      <c r="E11" s="139">
        <f t="shared" si="1"/>
        <v>-376724.32</v>
      </c>
      <c r="F11" s="139">
        <f t="shared" si="1"/>
        <v>83914.68</v>
      </c>
      <c r="G11" s="139">
        <f t="shared" si="1"/>
        <v>83914.68</v>
      </c>
      <c r="H11" s="139">
        <f t="shared" si="1"/>
        <v>83914.68</v>
      </c>
      <c r="I11" s="139">
        <f t="shared" si="1"/>
        <v>0</v>
      </c>
    </row>
    <row r="12" spans="2:9" x14ac:dyDescent="0.2">
      <c r="B12" s="159" t="s">
        <v>321</v>
      </c>
      <c r="C12" s="160"/>
      <c r="D12" s="139"/>
      <c r="E12" s="131"/>
      <c r="F12" s="131">
        <f>D12+E12</f>
        <v>0</v>
      </c>
      <c r="G12" s="131"/>
      <c r="H12" s="131"/>
      <c r="I12" s="131">
        <f>F12-G12</f>
        <v>0</v>
      </c>
    </row>
    <row r="13" spans="2:9" x14ac:dyDescent="0.2">
      <c r="B13" s="159" t="s">
        <v>322</v>
      </c>
      <c r="C13" s="160"/>
      <c r="D13" s="139"/>
      <c r="E13" s="131"/>
      <c r="F13" s="131">
        <f t="shared" ref="F13:F18" si="2">D13+E13</f>
        <v>0</v>
      </c>
      <c r="G13" s="131"/>
      <c r="H13" s="131"/>
      <c r="I13" s="131">
        <f t="shared" ref="I13:I18" si="3">F13-G13</f>
        <v>0</v>
      </c>
    </row>
    <row r="14" spans="2:9" x14ac:dyDescent="0.2">
      <c r="B14" s="159" t="s">
        <v>323</v>
      </c>
      <c r="C14" s="160"/>
      <c r="D14" s="139"/>
      <c r="E14" s="131"/>
      <c r="F14" s="131">
        <f t="shared" si="2"/>
        <v>0</v>
      </c>
      <c r="G14" s="131"/>
      <c r="H14" s="131"/>
      <c r="I14" s="131">
        <f t="shared" si="3"/>
        <v>0</v>
      </c>
    </row>
    <row r="15" spans="2:9" x14ac:dyDescent="0.2">
      <c r="B15" s="159" t="s">
        <v>324</v>
      </c>
      <c r="C15" s="160"/>
      <c r="D15" s="139"/>
      <c r="E15" s="131"/>
      <c r="F15" s="131">
        <f t="shared" si="2"/>
        <v>0</v>
      </c>
      <c r="G15" s="131"/>
      <c r="H15" s="131"/>
      <c r="I15" s="131">
        <f t="shared" si="3"/>
        <v>0</v>
      </c>
    </row>
    <row r="16" spans="2:9" x14ac:dyDescent="0.2">
      <c r="B16" s="159" t="s">
        <v>325</v>
      </c>
      <c r="C16" s="160"/>
      <c r="D16" s="139"/>
      <c r="E16" s="131"/>
      <c r="F16" s="131">
        <f t="shared" si="2"/>
        <v>0</v>
      </c>
      <c r="G16" s="131"/>
      <c r="H16" s="131"/>
      <c r="I16" s="131">
        <f t="shared" si="3"/>
        <v>0</v>
      </c>
    </row>
    <row r="17" spans="2:9" x14ac:dyDescent="0.2">
      <c r="B17" s="159" t="s">
        <v>326</v>
      </c>
      <c r="C17" s="160"/>
      <c r="D17" s="139"/>
      <c r="E17" s="131"/>
      <c r="F17" s="131">
        <f t="shared" si="2"/>
        <v>0</v>
      </c>
      <c r="G17" s="131"/>
      <c r="H17" s="131"/>
      <c r="I17" s="131">
        <f t="shared" si="3"/>
        <v>0</v>
      </c>
    </row>
    <row r="18" spans="2:9" x14ac:dyDescent="0.2">
      <c r="B18" s="159" t="s">
        <v>327</v>
      </c>
      <c r="C18" s="160"/>
      <c r="D18" s="139">
        <v>460639</v>
      </c>
      <c r="E18" s="131">
        <v>-376724.32</v>
      </c>
      <c r="F18" s="131">
        <f t="shared" si="2"/>
        <v>83914.68</v>
      </c>
      <c r="G18" s="131">
        <v>83914.68</v>
      </c>
      <c r="H18" s="131">
        <v>83914.68</v>
      </c>
      <c r="I18" s="131">
        <f t="shared" si="3"/>
        <v>0</v>
      </c>
    </row>
    <row r="19" spans="2:9" x14ac:dyDescent="0.2">
      <c r="B19" s="157" t="s">
        <v>328</v>
      </c>
      <c r="C19" s="158"/>
      <c r="D19" s="139">
        <f t="shared" ref="D19:I19" si="4">SUM(D20:D28)</f>
        <v>664339</v>
      </c>
      <c r="E19" s="139">
        <f t="shared" si="4"/>
        <v>-84424.610000000015</v>
      </c>
      <c r="F19" s="139">
        <f t="shared" si="4"/>
        <v>579914.39</v>
      </c>
      <c r="G19" s="139">
        <f t="shared" si="4"/>
        <v>579914.39</v>
      </c>
      <c r="H19" s="139">
        <f t="shared" si="4"/>
        <v>579914.39</v>
      </c>
      <c r="I19" s="139">
        <f t="shared" si="4"/>
        <v>0</v>
      </c>
    </row>
    <row r="20" spans="2:9" x14ac:dyDescent="0.2">
      <c r="B20" s="159" t="s">
        <v>329</v>
      </c>
      <c r="C20" s="160"/>
      <c r="D20" s="139">
        <v>296162</v>
      </c>
      <c r="E20" s="131">
        <v>58709.24</v>
      </c>
      <c r="F20" s="139">
        <f t="shared" ref="F20:F28" si="5">D20+E20</f>
        <v>354871.24</v>
      </c>
      <c r="G20" s="131">
        <v>354871.24</v>
      </c>
      <c r="H20" s="131">
        <v>354871.24</v>
      </c>
      <c r="I20" s="131">
        <f>F20-G20</f>
        <v>0</v>
      </c>
    </row>
    <row r="21" spans="2:9" x14ac:dyDescent="0.2">
      <c r="B21" s="159" t="s">
        <v>330</v>
      </c>
      <c r="C21" s="160"/>
      <c r="D21" s="139">
        <v>0</v>
      </c>
      <c r="E21" s="131">
        <v>815.5</v>
      </c>
      <c r="F21" s="139">
        <f t="shared" si="5"/>
        <v>815.5</v>
      </c>
      <c r="G21" s="131">
        <v>815.5</v>
      </c>
      <c r="H21" s="131">
        <v>815.5</v>
      </c>
      <c r="I21" s="131">
        <f t="shared" ref="I21:I83" si="6">F21-G21</f>
        <v>0</v>
      </c>
    </row>
    <row r="22" spans="2:9" x14ac:dyDescent="0.2">
      <c r="B22" s="159" t="s">
        <v>331</v>
      </c>
      <c r="C22" s="160"/>
      <c r="D22" s="139">
        <v>0</v>
      </c>
      <c r="E22" s="131">
        <v>0</v>
      </c>
      <c r="F22" s="139">
        <f t="shared" si="5"/>
        <v>0</v>
      </c>
      <c r="G22" s="131">
        <v>0</v>
      </c>
      <c r="H22" s="131">
        <v>0</v>
      </c>
      <c r="I22" s="131">
        <f t="shared" si="6"/>
        <v>0</v>
      </c>
    </row>
    <row r="23" spans="2:9" x14ac:dyDescent="0.2">
      <c r="B23" s="159" t="s">
        <v>332</v>
      </c>
      <c r="C23" s="160"/>
      <c r="D23" s="139">
        <v>39408</v>
      </c>
      <c r="E23" s="131">
        <v>-21708.799999999999</v>
      </c>
      <c r="F23" s="139">
        <f t="shared" si="5"/>
        <v>17699.2</v>
      </c>
      <c r="G23" s="131">
        <v>17699.2</v>
      </c>
      <c r="H23" s="131">
        <v>17699.2</v>
      </c>
      <c r="I23" s="131">
        <f t="shared" si="6"/>
        <v>0</v>
      </c>
    </row>
    <row r="24" spans="2:9" x14ac:dyDescent="0.2">
      <c r="B24" s="159" t="s">
        <v>333</v>
      </c>
      <c r="C24" s="160"/>
      <c r="D24" s="139">
        <v>18962</v>
      </c>
      <c r="E24" s="131">
        <v>20775.77</v>
      </c>
      <c r="F24" s="139">
        <f t="shared" si="5"/>
        <v>39737.770000000004</v>
      </c>
      <c r="G24" s="131">
        <v>39737.769999999997</v>
      </c>
      <c r="H24" s="131">
        <v>39737.769999999997</v>
      </c>
      <c r="I24" s="131">
        <f t="shared" si="6"/>
        <v>0</v>
      </c>
    </row>
    <row r="25" spans="2:9" x14ac:dyDescent="0.2">
      <c r="B25" s="159" t="s">
        <v>334</v>
      </c>
      <c r="C25" s="160"/>
      <c r="D25" s="139">
        <v>196103</v>
      </c>
      <c r="E25" s="131">
        <v>-147002.98000000001</v>
      </c>
      <c r="F25" s="139">
        <f t="shared" si="5"/>
        <v>49100.01999999999</v>
      </c>
      <c r="G25" s="131">
        <v>49100.02</v>
      </c>
      <c r="H25" s="131">
        <v>49100.02</v>
      </c>
      <c r="I25" s="131">
        <f t="shared" si="6"/>
        <v>0</v>
      </c>
    </row>
    <row r="26" spans="2:9" x14ac:dyDescent="0.2">
      <c r="B26" s="159" t="s">
        <v>335</v>
      </c>
      <c r="C26" s="160"/>
      <c r="D26" s="139">
        <v>31195</v>
      </c>
      <c r="E26" s="131">
        <v>-27852.799999999999</v>
      </c>
      <c r="F26" s="139">
        <f t="shared" si="5"/>
        <v>3342.2000000000007</v>
      </c>
      <c r="G26" s="131">
        <v>3342.2</v>
      </c>
      <c r="H26" s="131">
        <v>3342.2</v>
      </c>
      <c r="I26" s="131">
        <f t="shared" si="6"/>
        <v>0</v>
      </c>
    </row>
    <row r="27" spans="2:9" x14ac:dyDescent="0.2">
      <c r="B27" s="159" t="s">
        <v>336</v>
      </c>
      <c r="C27" s="160"/>
      <c r="D27" s="139"/>
      <c r="E27" s="131"/>
      <c r="F27" s="139">
        <f t="shared" si="5"/>
        <v>0</v>
      </c>
      <c r="G27" s="131"/>
      <c r="H27" s="131"/>
      <c r="I27" s="131">
        <f t="shared" si="6"/>
        <v>0</v>
      </c>
    </row>
    <row r="28" spans="2:9" x14ac:dyDescent="0.2">
      <c r="B28" s="159" t="s">
        <v>337</v>
      </c>
      <c r="C28" s="160"/>
      <c r="D28" s="139">
        <v>82509</v>
      </c>
      <c r="E28" s="131">
        <v>31839.46</v>
      </c>
      <c r="F28" s="139">
        <f t="shared" si="5"/>
        <v>114348.45999999999</v>
      </c>
      <c r="G28" s="131">
        <v>114348.46</v>
      </c>
      <c r="H28" s="131">
        <v>114348.46</v>
      </c>
      <c r="I28" s="131">
        <f t="shared" si="6"/>
        <v>0</v>
      </c>
    </row>
    <row r="29" spans="2:9" x14ac:dyDescent="0.2">
      <c r="B29" s="157" t="s">
        <v>338</v>
      </c>
      <c r="C29" s="158"/>
      <c r="D29" s="139">
        <f t="shared" ref="D29:I29" si="7">SUM(D30:D38)</f>
        <v>2578974</v>
      </c>
      <c r="E29" s="139">
        <f t="shared" si="7"/>
        <v>-656756.69999999995</v>
      </c>
      <c r="F29" s="139">
        <f t="shared" si="7"/>
        <v>1922217.2999999998</v>
      </c>
      <c r="G29" s="139">
        <f t="shared" si="7"/>
        <v>1922217.2999999998</v>
      </c>
      <c r="H29" s="139">
        <f t="shared" si="7"/>
        <v>1922217.2999999998</v>
      </c>
      <c r="I29" s="139">
        <f t="shared" si="7"/>
        <v>1.1642242725429242E-11</v>
      </c>
    </row>
    <row r="30" spans="2:9" x14ac:dyDescent="0.2">
      <c r="B30" s="159" t="s">
        <v>339</v>
      </c>
      <c r="C30" s="160"/>
      <c r="D30" s="139">
        <v>593005</v>
      </c>
      <c r="E30" s="131">
        <v>-478518.22</v>
      </c>
      <c r="F30" s="139">
        <f t="shared" ref="F30:F38" si="8">D30+E30</f>
        <v>114486.78000000003</v>
      </c>
      <c r="G30" s="131">
        <v>114486.78</v>
      </c>
      <c r="H30" s="131">
        <v>114486.78</v>
      </c>
      <c r="I30" s="131">
        <f t="shared" si="6"/>
        <v>0</v>
      </c>
    </row>
    <row r="31" spans="2:9" x14ac:dyDescent="0.2">
      <c r="B31" s="159" t="s">
        <v>340</v>
      </c>
      <c r="C31" s="160"/>
      <c r="D31" s="139">
        <v>204255</v>
      </c>
      <c r="E31" s="131">
        <v>-159377.57</v>
      </c>
      <c r="F31" s="139">
        <f t="shared" si="8"/>
        <v>44877.429999999993</v>
      </c>
      <c r="G31" s="131">
        <v>44877.43</v>
      </c>
      <c r="H31" s="131">
        <v>44877.43</v>
      </c>
      <c r="I31" s="131">
        <f t="shared" si="6"/>
        <v>0</v>
      </c>
    </row>
    <row r="32" spans="2:9" x14ac:dyDescent="0.2">
      <c r="B32" s="159" t="s">
        <v>341</v>
      </c>
      <c r="C32" s="160"/>
      <c r="D32" s="139">
        <v>440111</v>
      </c>
      <c r="E32" s="131">
        <v>554047.56999999995</v>
      </c>
      <c r="F32" s="139">
        <f t="shared" si="8"/>
        <v>994158.57</v>
      </c>
      <c r="G32" s="131">
        <v>994158.57</v>
      </c>
      <c r="H32" s="131">
        <v>994158.57</v>
      </c>
      <c r="I32" s="131">
        <f t="shared" si="6"/>
        <v>0</v>
      </c>
    </row>
    <row r="33" spans="2:9" x14ac:dyDescent="0.2">
      <c r="B33" s="159" t="s">
        <v>342</v>
      </c>
      <c r="C33" s="160"/>
      <c r="D33" s="139">
        <v>185003</v>
      </c>
      <c r="E33" s="131">
        <v>-184979.8</v>
      </c>
      <c r="F33" s="139">
        <f t="shared" si="8"/>
        <v>23.200000000011642</v>
      </c>
      <c r="G33" s="131">
        <v>23.2</v>
      </c>
      <c r="H33" s="131">
        <v>23.2</v>
      </c>
      <c r="I33" s="131">
        <f t="shared" si="6"/>
        <v>1.1642242725429242E-11</v>
      </c>
    </row>
    <row r="34" spans="2:9" x14ac:dyDescent="0.2">
      <c r="B34" s="159" t="s">
        <v>343</v>
      </c>
      <c r="C34" s="160"/>
      <c r="D34" s="139">
        <v>118573</v>
      </c>
      <c r="E34" s="131">
        <v>554583.17000000004</v>
      </c>
      <c r="F34" s="139">
        <f t="shared" si="8"/>
        <v>673156.17</v>
      </c>
      <c r="G34" s="131">
        <v>673156.17</v>
      </c>
      <c r="H34" s="131">
        <v>673156.17</v>
      </c>
      <c r="I34" s="131">
        <f t="shared" si="6"/>
        <v>0</v>
      </c>
    </row>
    <row r="35" spans="2:9" x14ac:dyDescent="0.2">
      <c r="B35" s="159" t="s">
        <v>344</v>
      </c>
      <c r="C35" s="160"/>
      <c r="D35" s="139">
        <v>0</v>
      </c>
      <c r="E35" s="131">
        <v>4075.15</v>
      </c>
      <c r="F35" s="139">
        <f t="shared" si="8"/>
        <v>4075.15</v>
      </c>
      <c r="G35" s="131">
        <v>4075.15</v>
      </c>
      <c r="H35" s="131">
        <v>4075.15</v>
      </c>
      <c r="I35" s="131">
        <f t="shared" si="6"/>
        <v>0</v>
      </c>
    </row>
    <row r="36" spans="2:9" x14ac:dyDescent="0.2">
      <c r="B36" s="159" t="s">
        <v>345</v>
      </c>
      <c r="C36" s="160"/>
      <c r="D36" s="139">
        <v>250269</v>
      </c>
      <c r="E36" s="131">
        <v>-250269</v>
      </c>
      <c r="F36" s="139">
        <f t="shared" si="8"/>
        <v>0</v>
      </c>
      <c r="G36" s="131">
        <v>0</v>
      </c>
      <c r="H36" s="131">
        <v>0</v>
      </c>
      <c r="I36" s="131">
        <f t="shared" si="6"/>
        <v>0</v>
      </c>
    </row>
    <row r="37" spans="2:9" x14ac:dyDescent="0.2">
      <c r="B37" s="159" t="s">
        <v>346</v>
      </c>
      <c r="C37" s="160"/>
      <c r="D37" s="139">
        <v>143586</v>
      </c>
      <c r="E37" s="131">
        <v>-143586</v>
      </c>
      <c r="F37" s="139">
        <f t="shared" si="8"/>
        <v>0</v>
      </c>
      <c r="G37" s="131">
        <v>0</v>
      </c>
      <c r="H37" s="131">
        <v>0</v>
      </c>
      <c r="I37" s="131">
        <f t="shared" si="6"/>
        <v>0</v>
      </c>
    </row>
    <row r="38" spans="2:9" x14ac:dyDescent="0.2">
      <c r="B38" s="159" t="s">
        <v>347</v>
      </c>
      <c r="C38" s="160"/>
      <c r="D38" s="139">
        <v>644172</v>
      </c>
      <c r="E38" s="131">
        <v>-552732</v>
      </c>
      <c r="F38" s="139">
        <f t="shared" si="8"/>
        <v>91440</v>
      </c>
      <c r="G38" s="131">
        <v>91440</v>
      </c>
      <c r="H38" s="131">
        <v>91440</v>
      </c>
      <c r="I38" s="131">
        <f t="shared" si="6"/>
        <v>0</v>
      </c>
    </row>
    <row r="39" spans="2:9" ht="25.5" customHeight="1" x14ac:dyDescent="0.2">
      <c r="B39" s="161" t="s">
        <v>348</v>
      </c>
      <c r="C39" s="162"/>
      <c r="D39" s="139">
        <f t="shared" ref="D39:I39" si="9">SUM(D40:D48)</f>
        <v>836264</v>
      </c>
      <c r="E39" s="139">
        <f t="shared" si="9"/>
        <v>-665464</v>
      </c>
      <c r="F39" s="139">
        <f>SUM(F40:F48)</f>
        <v>170800</v>
      </c>
      <c r="G39" s="139">
        <f t="shared" si="9"/>
        <v>170800</v>
      </c>
      <c r="H39" s="139">
        <f t="shared" si="9"/>
        <v>170800</v>
      </c>
      <c r="I39" s="139">
        <f t="shared" si="9"/>
        <v>0</v>
      </c>
    </row>
    <row r="40" spans="2:9" x14ac:dyDescent="0.2">
      <c r="B40" s="159" t="s">
        <v>349</v>
      </c>
      <c r="C40" s="160"/>
      <c r="D40" s="139"/>
      <c r="E40" s="131"/>
      <c r="F40" s="139">
        <f>D40+E40</f>
        <v>0</v>
      </c>
      <c r="G40" s="131"/>
      <c r="H40" s="131"/>
      <c r="I40" s="131">
        <f t="shared" si="6"/>
        <v>0</v>
      </c>
    </row>
    <row r="41" spans="2:9" x14ac:dyDescent="0.2">
      <c r="B41" s="159" t="s">
        <v>350</v>
      </c>
      <c r="C41" s="160"/>
      <c r="D41" s="139"/>
      <c r="E41" s="131"/>
      <c r="F41" s="139">
        <f t="shared" ref="F41:F83" si="10">D41+E41</f>
        <v>0</v>
      </c>
      <c r="G41" s="131"/>
      <c r="H41" s="131"/>
      <c r="I41" s="131">
        <f t="shared" si="6"/>
        <v>0</v>
      </c>
    </row>
    <row r="42" spans="2:9" x14ac:dyDescent="0.2">
      <c r="B42" s="159" t="s">
        <v>351</v>
      </c>
      <c r="C42" s="160"/>
      <c r="D42" s="139"/>
      <c r="E42" s="131"/>
      <c r="F42" s="139">
        <f t="shared" si="10"/>
        <v>0</v>
      </c>
      <c r="G42" s="131"/>
      <c r="H42" s="131"/>
      <c r="I42" s="131">
        <f t="shared" si="6"/>
        <v>0</v>
      </c>
    </row>
    <row r="43" spans="2:9" x14ac:dyDescent="0.2">
      <c r="B43" s="159" t="s">
        <v>352</v>
      </c>
      <c r="C43" s="160"/>
      <c r="D43" s="139">
        <v>836264</v>
      </c>
      <c r="E43" s="131">
        <v>-665464</v>
      </c>
      <c r="F43" s="139">
        <f t="shared" si="10"/>
        <v>170800</v>
      </c>
      <c r="G43" s="131">
        <v>170800</v>
      </c>
      <c r="H43" s="131">
        <v>170800</v>
      </c>
      <c r="I43" s="131">
        <f t="shared" si="6"/>
        <v>0</v>
      </c>
    </row>
    <row r="44" spans="2:9" x14ac:dyDescent="0.2">
      <c r="B44" s="159" t="s">
        <v>353</v>
      </c>
      <c r="C44" s="160"/>
      <c r="D44" s="139"/>
      <c r="E44" s="131"/>
      <c r="F44" s="139">
        <f t="shared" si="10"/>
        <v>0</v>
      </c>
      <c r="G44" s="131"/>
      <c r="H44" s="131"/>
      <c r="I44" s="131">
        <f t="shared" si="6"/>
        <v>0</v>
      </c>
    </row>
    <row r="45" spans="2:9" x14ac:dyDescent="0.2">
      <c r="B45" s="159" t="s">
        <v>354</v>
      </c>
      <c r="C45" s="160"/>
      <c r="D45" s="139"/>
      <c r="E45" s="131"/>
      <c r="F45" s="139">
        <f t="shared" si="10"/>
        <v>0</v>
      </c>
      <c r="G45" s="131"/>
      <c r="H45" s="131"/>
      <c r="I45" s="131">
        <f t="shared" si="6"/>
        <v>0</v>
      </c>
    </row>
    <row r="46" spans="2:9" x14ac:dyDescent="0.2">
      <c r="B46" s="159" t="s">
        <v>355</v>
      </c>
      <c r="C46" s="160"/>
      <c r="D46" s="139"/>
      <c r="E46" s="131"/>
      <c r="F46" s="139">
        <f t="shared" si="10"/>
        <v>0</v>
      </c>
      <c r="G46" s="131"/>
      <c r="H46" s="131"/>
      <c r="I46" s="131">
        <f t="shared" si="6"/>
        <v>0</v>
      </c>
    </row>
    <row r="47" spans="2:9" x14ac:dyDescent="0.2">
      <c r="B47" s="159" t="s">
        <v>356</v>
      </c>
      <c r="C47" s="160"/>
      <c r="D47" s="139"/>
      <c r="E47" s="131"/>
      <c r="F47" s="139">
        <f t="shared" si="10"/>
        <v>0</v>
      </c>
      <c r="G47" s="131"/>
      <c r="H47" s="131"/>
      <c r="I47" s="131">
        <f t="shared" si="6"/>
        <v>0</v>
      </c>
    </row>
    <row r="48" spans="2:9" x14ac:dyDescent="0.2">
      <c r="B48" s="159" t="s">
        <v>357</v>
      </c>
      <c r="C48" s="160"/>
      <c r="D48" s="139"/>
      <c r="E48" s="131"/>
      <c r="F48" s="139">
        <f t="shared" si="10"/>
        <v>0</v>
      </c>
      <c r="G48" s="131"/>
      <c r="H48" s="131"/>
      <c r="I48" s="131">
        <f t="shared" si="6"/>
        <v>0</v>
      </c>
    </row>
    <row r="49" spans="2:9" x14ac:dyDescent="0.2">
      <c r="B49" s="161" t="s">
        <v>358</v>
      </c>
      <c r="C49" s="162"/>
      <c r="D49" s="139">
        <f t="shared" ref="D49:I49" si="11">SUM(D50:D58)</f>
        <v>0</v>
      </c>
      <c r="E49" s="139">
        <f t="shared" si="11"/>
        <v>172000.01</v>
      </c>
      <c r="F49" s="139">
        <f t="shared" si="11"/>
        <v>172000.01</v>
      </c>
      <c r="G49" s="139">
        <f t="shared" si="11"/>
        <v>172000.01</v>
      </c>
      <c r="H49" s="139">
        <f t="shared" si="11"/>
        <v>172000.01</v>
      </c>
      <c r="I49" s="139">
        <f t="shared" si="11"/>
        <v>0</v>
      </c>
    </row>
    <row r="50" spans="2:9" x14ac:dyDescent="0.2">
      <c r="B50" s="159" t="s">
        <v>359</v>
      </c>
      <c r="C50" s="160"/>
      <c r="D50" s="139">
        <v>0</v>
      </c>
      <c r="E50" s="131">
        <v>0</v>
      </c>
      <c r="F50" s="139">
        <f t="shared" si="10"/>
        <v>0</v>
      </c>
      <c r="G50" s="131">
        <v>0</v>
      </c>
      <c r="H50" s="131">
        <v>0</v>
      </c>
      <c r="I50" s="131">
        <f t="shared" si="6"/>
        <v>0</v>
      </c>
    </row>
    <row r="51" spans="2:9" x14ac:dyDescent="0.2">
      <c r="B51" s="159" t="s">
        <v>360</v>
      </c>
      <c r="C51" s="160"/>
      <c r="D51" s="139">
        <v>0</v>
      </c>
      <c r="E51" s="131">
        <v>172000.01</v>
      </c>
      <c r="F51" s="139">
        <f t="shared" si="10"/>
        <v>172000.01</v>
      </c>
      <c r="G51" s="131">
        <v>172000.01</v>
      </c>
      <c r="H51" s="131">
        <v>172000.01</v>
      </c>
      <c r="I51" s="131">
        <f t="shared" si="6"/>
        <v>0</v>
      </c>
    </row>
    <row r="52" spans="2:9" x14ac:dyDescent="0.2">
      <c r="B52" s="159" t="s">
        <v>361</v>
      </c>
      <c r="C52" s="160"/>
      <c r="D52" s="139">
        <v>0</v>
      </c>
      <c r="E52" s="131">
        <v>0</v>
      </c>
      <c r="F52" s="139">
        <f t="shared" si="10"/>
        <v>0</v>
      </c>
      <c r="G52" s="131">
        <v>0</v>
      </c>
      <c r="H52" s="131">
        <v>0</v>
      </c>
      <c r="I52" s="131">
        <f t="shared" si="6"/>
        <v>0</v>
      </c>
    </row>
    <row r="53" spans="2:9" x14ac:dyDescent="0.2">
      <c r="B53" s="159" t="s">
        <v>362</v>
      </c>
      <c r="C53" s="160"/>
      <c r="D53" s="139"/>
      <c r="E53" s="131"/>
      <c r="F53" s="139">
        <f t="shared" si="10"/>
        <v>0</v>
      </c>
      <c r="G53" s="131"/>
      <c r="H53" s="131"/>
      <c r="I53" s="131">
        <f t="shared" si="6"/>
        <v>0</v>
      </c>
    </row>
    <row r="54" spans="2:9" x14ac:dyDescent="0.2">
      <c r="B54" s="159" t="s">
        <v>363</v>
      </c>
      <c r="C54" s="160"/>
      <c r="D54" s="139"/>
      <c r="E54" s="131"/>
      <c r="F54" s="139">
        <f t="shared" si="10"/>
        <v>0</v>
      </c>
      <c r="G54" s="131"/>
      <c r="H54" s="131"/>
      <c r="I54" s="131">
        <f t="shared" si="6"/>
        <v>0</v>
      </c>
    </row>
    <row r="55" spans="2:9" x14ac:dyDescent="0.2">
      <c r="B55" s="159" t="s">
        <v>364</v>
      </c>
      <c r="C55" s="160"/>
      <c r="D55" s="139">
        <v>0</v>
      </c>
      <c r="E55" s="131">
        <v>0</v>
      </c>
      <c r="F55" s="139">
        <f t="shared" si="10"/>
        <v>0</v>
      </c>
      <c r="G55" s="131">
        <v>0</v>
      </c>
      <c r="H55" s="131">
        <v>0</v>
      </c>
      <c r="I55" s="131">
        <f t="shared" si="6"/>
        <v>0</v>
      </c>
    </row>
    <row r="56" spans="2:9" x14ac:dyDescent="0.2">
      <c r="B56" s="159" t="s">
        <v>365</v>
      </c>
      <c r="C56" s="160"/>
      <c r="D56" s="139"/>
      <c r="E56" s="131"/>
      <c r="F56" s="139">
        <f t="shared" si="10"/>
        <v>0</v>
      </c>
      <c r="G56" s="131"/>
      <c r="H56" s="131"/>
      <c r="I56" s="131">
        <f t="shared" si="6"/>
        <v>0</v>
      </c>
    </row>
    <row r="57" spans="2:9" x14ac:dyDescent="0.2">
      <c r="B57" s="159" t="s">
        <v>366</v>
      </c>
      <c r="C57" s="160"/>
      <c r="D57" s="139"/>
      <c r="E57" s="131"/>
      <c r="F57" s="139">
        <f t="shared" si="10"/>
        <v>0</v>
      </c>
      <c r="G57" s="131"/>
      <c r="H57" s="131"/>
      <c r="I57" s="131">
        <f t="shared" si="6"/>
        <v>0</v>
      </c>
    </row>
    <row r="58" spans="2:9" x14ac:dyDescent="0.2">
      <c r="B58" s="159" t="s">
        <v>367</v>
      </c>
      <c r="C58" s="160"/>
      <c r="D58" s="139"/>
      <c r="E58" s="131"/>
      <c r="F58" s="139">
        <f t="shared" si="10"/>
        <v>0</v>
      </c>
      <c r="G58" s="131"/>
      <c r="H58" s="131"/>
      <c r="I58" s="131">
        <f t="shared" si="6"/>
        <v>0</v>
      </c>
    </row>
    <row r="59" spans="2:9" x14ac:dyDescent="0.2">
      <c r="B59" s="157" t="s">
        <v>368</v>
      </c>
      <c r="C59" s="158"/>
      <c r="D59" s="139">
        <f>SUM(D60:D62)</f>
        <v>0</v>
      </c>
      <c r="E59" s="139">
        <f>SUM(E60:E62)</f>
        <v>0</v>
      </c>
      <c r="F59" s="139">
        <f>SUM(F60:F62)</f>
        <v>0</v>
      </c>
      <c r="G59" s="139">
        <f>SUM(G60:G62)</f>
        <v>0</v>
      </c>
      <c r="H59" s="139">
        <f>SUM(H60:H62)</f>
        <v>0</v>
      </c>
      <c r="I59" s="131">
        <f t="shared" si="6"/>
        <v>0</v>
      </c>
    </row>
    <row r="60" spans="2:9" x14ac:dyDescent="0.2">
      <c r="B60" s="159" t="s">
        <v>369</v>
      </c>
      <c r="C60" s="160"/>
      <c r="D60" s="139"/>
      <c r="E60" s="131"/>
      <c r="F60" s="139">
        <f t="shared" si="10"/>
        <v>0</v>
      </c>
      <c r="G60" s="131"/>
      <c r="H60" s="131"/>
      <c r="I60" s="131">
        <f t="shared" si="6"/>
        <v>0</v>
      </c>
    </row>
    <row r="61" spans="2:9" x14ac:dyDescent="0.2">
      <c r="B61" s="159" t="s">
        <v>370</v>
      </c>
      <c r="C61" s="160"/>
      <c r="D61" s="139"/>
      <c r="E61" s="131"/>
      <c r="F61" s="139">
        <f t="shared" si="10"/>
        <v>0</v>
      </c>
      <c r="G61" s="131"/>
      <c r="H61" s="131"/>
      <c r="I61" s="131">
        <f t="shared" si="6"/>
        <v>0</v>
      </c>
    </row>
    <row r="62" spans="2:9" x14ac:dyDescent="0.2">
      <c r="B62" s="159" t="s">
        <v>371</v>
      </c>
      <c r="C62" s="160"/>
      <c r="D62" s="139"/>
      <c r="E62" s="131"/>
      <c r="F62" s="139">
        <f t="shared" si="10"/>
        <v>0</v>
      </c>
      <c r="G62" s="131"/>
      <c r="H62" s="131"/>
      <c r="I62" s="131">
        <f t="shared" si="6"/>
        <v>0</v>
      </c>
    </row>
    <row r="63" spans="2:9" x14ac:dyDescent="0.2">
      <c r="B63" s="161" t="s">
        <v>372</v>
      </c>
      <c r="C63" s="162"/>
      <c r="D63" s="139">
        <f>SUM(D64:D71)</f>
        <v>0</v>
      </c>
      <c r="E63" s="139">
        <f>SUM(E64:E71)</f>
        <v>0</v>
      </c>
      <c r="F63" s="139">
        <f>F64+F65+F66+F67+F68+F70+F71</f>
        <v>0</v>
      </c>
      <c r="G63" s="139">
        <f>SUM(G64:G71)</f>
        <v>0</v>
      </c>
      <c r="H63" s="139">
        <f>SUM(H64:H71)</f>
        <v>0</v>
      </c>
      <c r="I63" s="131">
        <f t="shared" si="6"/>
        <v>0</v>
      </c>
    </row>
    <row r="64" spans="2:9" x14ac:dyDescent="0.2">
      <c r="B64" s="159" t="s">
        <v>373</v>
      </c>
      <c r="C64" s="160"/>
      <c r="D64" s="139"/>
      <c r="E64" s="131"/>
      <c r="F64" s="139">
        <f t="shared" si="10"/>
        <v>0</v>
      </c>
      <c r="G64" s="131"/>
      <c r="H64" s="131"/>
      <c r="I64" s="131">
        <f t="shared" si="6"/>
        <v>0</v>
      </c>
    </row>
    <row r="65" spans="2:9" x14ac:dyDescent="0.2">
      <c r="B65" s="159" t="s">
        <v>374</v>
      </c>
      <c r="C65" s="160"/>
      <c r="D65" s="139"/>
      <c r="E65" s="131"/>
      <c r="F65" s="139">
        <f t="shared" si="10"/>
        <v>0</v>
      </c>
      <c r="G65" s="131"/>
      <c r="H65" s="131"/>
      <c r="I65" s="131">
        <f t="shared" si="6"/>
        <v>0</v>
      </c>
    </row>
    <row r="66" spans="2:9" x14ac:dyDescent="0.2">
      <c r="B66" s="159" t="s">
        <v>375</v>
      </c>
      <c r="C66" s="160"/>
      <c r="D66" s="139"/>
      <c r="E66" s="131"/>
      <c r="F66" s="139">
        <f t="shared" si="10"/>
        <v>0</v>
      </c>
      <c r="G66" s="131"/>
      <c r="H66" s="131"/>
      <c r="I66" s="131">
        <f t="shared" si="6"/>
        <v>0</v>
      </c>
    </row>
    <row r="67" spans="2:9" x14ac:dyDescent="0.2">
      <c r="B67" s="159" t="s">
        <v>376</v>
      </c>
      <c r="C67" s="160"/>
      <c r="D67" s="139"/>
      <c r="E67" s="131"/>
      <c r="F67" s="139">
        <f t="shared" si="10"/>
        <v>0</v>
      </c>
      <c r="G67" s="131"/>
      <c r="H67" s="131"/>
      <c r="I67" s="131">
        <f t="shared" si="6"/>
        <v>0</v>
      </c>
    </row>
    <row r="68" spans="2:9" x14ac:dyDescent="0.2">
      <c r="B68" s="159" t="s">
        <v>377</v>
      </c>
      <c r="C68" s="160"/>
      <c r="D68" s="139"/>
      <c r="E68" s="131"/>
      <c r="F68" s="139">
        <f t="shared" si="10"/>
        <v>0</v>
      </c>
      <c r="G68" s="131"/>
      <c r="H68" s="131"/>
      <c r="I68" s="131">
        <f t="shared" si="6"/>
        <v>0</v>
      </c>
    </row>
    <row r="69" spans="2:9" x14ac:dyDescent="0.2">
      <c r="B69" s="159" t="s">
        <v>378</v>
      </c>
      <c r="C69" s="160"/>
      <c r="D69" s="139"/>
      <c r="E69" s="131"/>
      <c r="F69" s="139">
        <f t="shared" si="10"/>
        <v>0</v>
      </c>
      <c r="G69" s="131"/>
      <c r="H69" s="131"/>
      <c r="I69" s="131">
        <f t="shared" si="6"/>
        <v>0</v>
      </c>
    </row>
    <row r="70" spans="2:9" x14ac:dyDescent="0.2">
      <c r="B70" s="159" t="s">
        <v>379</v>
      </c>
      <c r="C70" s="160"/>
      <c r="D70" s="139"/>
      <c r="E70" s="131"/>
      <c r="F70" s="139">
        <f t="shared" si="10"/>
        <v>0</v>
      </c>
      <c r="G70" s="131"/>
      <c r="H70" s="131"/>
      <c r="I70" s="131">
        <f t="shared" si="6"/>
        <v>0</v>
      </c>
    </row>
    <row r="71" spans="2:9" x14ac:dyDescent="0.2">
      <c r="B71" s="159" t="s">
        <v>380</v>
      </c>
      <c r="C71" s="160"/>
      <c r="D71" s="139"/>
      <c r="E71" s="131"/>
      <c r="F71" s="139">
        <f t="shared" si="10"/>
        <v>0</v>
      </c>
      <c r="G71" s="131"/>
      <c r="H71" s="131"/>
      <c r="I71" s="131">
        <f t="shared" si="6"/>
        <v>0</v>
      </c>
    </row>
    <row r="72" spans="2:9" x14ac:dyDescent="0.2">
      <c r="B72" s="157" t="s">
        <v>381</v>
      </c>
      <c r="C72" s="158"/>
      <c r="D72" s="139">
        <f>SUM(D73:D75)</f>
        <v>0</v>
      </c>
      <c r="E72" s="139">
        <f>SUM(E73:E75)</f>
        <v>0</v>
      </c>
      <c r="F72" s="139">
        <f>SUM(F73:F75)</f>
        <v>0</v>
      </c>
      <c r="G72" s="139">
        <f>SUM(G73:G75)</f>
        <v>0</v>
      </c>
      <c r="H72" s="139">
        <f>SUM(H73:H75)</f>
        <v>0</v>
      </c>
      <c r="I72" s="131">
        <f t="shared" si="6"/>
        <v>0</v>
      </c>
    </row>
    <row r="73" spans="2:9" x14ac:dyDescent="0.2">
      <c r="B73" s="159" t="s">
        <v>382</v>
      </c>
      <c r="C73" s="160"/>
      <c r="D73" s="139"/>
      <c r="E73" s="131"/>
      <c r="F73" s="139">
        <f t="shared" si="10"/>
        <v>0</v>
      </c>
      <c r="G73" s="131"/>
      <c r="H73" s="131"/>
      <c r="I73" s="131">
        <f t="shared" si="6"/>
        <v>0</v>
      </c>
    </row>
    <row r="74" spans="2:9" x14ac:dyDescent="0.2">
      <c r="B74" s="159" t="s">
        <v>383</v>
      </c>
      <c r="C74" s="160"/>
      <c r="D74" s="139"/>
      <c r="E74" s="131"/>
      <c r="F74" s="139">
        <f t="shared" si="10"/>
        <v>0</v>
      </c>
      <c r="G74" s="131"/>
      <c r="H74" s="131"/>
      <c r="I74" s="131">
        <f t="shared" si="6"/>
        <v>0</v>
      </c>
    </row>
    <row r="75" spans="2:9" x14ac:dyDescent="0.2">
      <c r="B75" s="159" t="s">
        <v>384</v>
      </c>
      <c r="C75" s="160"/>
      <c r="D75" s="139"/>
      <c r="E75" s="131"/>
      <c r="F75" s="139">
        <f t="shared" si="10"/>
        <v>0</v>
      </c>
      <c r="G75" s="131"/>
      <c r="H75" s="131"/>
      <c r="I75" s="131">
        <f t="shared" si="6"/>
        <v>0</v>
      </c>
    </row>
    <row r="76" spans="2:9" x14ac:dyDescent="0.2">
      <c r="B76" s="157" t="s">
        <v>385</v>
      </c>
      <c r="C76" s="158"/>
      <c r="D76" s="139">
        <f>SUM(D77:D83)</f>
        <v>0</v>
      </c>
      <c r="E76" s="139">
        <f>SUM(E77:E83)</f>
        <v>0</v>
      </c>
      <c r="F76" s="139">
        <f>SUM(F77:F83)</f>
        <v>0</v>
      </c>
      <c r="G76" s="139">
        <f>SUM(G77:G83)</f>
        <v>0</v>
      </c>
      <c r="H76" s="139">
        <f>SUM(H77:H83)</f>
        <v>0</v>
      </c>
      <c r="I76" s="131">
        <f t="shared" si="6"/>
        <v>0</v>
      </c>
    </row>
    <row r="77" spans="2:9" x14ac:dyDescent="0.2">
      <c r="B77" s="159" t="s">
        <v>386</v>
      </c>
      <c r="C77" s="160"/>
      <c r="D77" s="139"/>
      <c r="E77" s="131"/>
      <c r="F77" s="139">
        <f t="shared" si="10"/>
        <v>0</v>
      </c>
      <c r="G77" s="131"/>
      <c r="H77" s="131"/>
      <c r="I77" s="131">
        <f t="shared" si="6"/>
        <v>0</v>
      </c>
    </row>
    <row r="78" spans="2:9" x14ac:dyDescent="0.2">
      <c r="B78" s="159" t="s">
        <v>387</v>
      </c>
      <c r="C78" s="160"/>
      <c r="D78" s="139"/>
      <c r="E78" s="131"/>
      <c r="F78" s="139">
        <f t="shared" si="10"/>
        <v>0</v>
      </c>
      <c r="G78" s="131"/>
      <c r="H78" s="131"/>
      <c r="I78" s="131">
        <f t="shared" si="6"/>
        <v>0</v>
      </c>
    </row>
    <row r="79" spans="2:9" x14ac:dyDescent="0.2">
      <c r="B79" s="159" t="s">
        <v>388</v>
      </c>
      <c r="C79" s="160"/>
      <c r="D79" s="139"/>
      <c r="E79" s="131"/>
      <c r="F79" s="139">
        <f t="shared" si="10"/>
        <v>0</v>
      </c>
      <c r="G79" s="131"/>
      <c r="H79" s="131"/>
      <c r="I79" s="131">
        <f t="shared" si="6"/>
        <v>0</v>
      </c>
    </row>
    <row r="80" spans="2:9" x14ac:dyDescent="0.2">
      <c r="B80" s="159" t="s">
        <v>389</v>
      </c>
      <c r="C80" s="160"/>
      <c r="D80" s="139"/>
      <c r="E80" s="131"/>
      <c r="F80" s="139">
        <f t="shared" si="10"/>
        <v>0</v>
      </c>
      <c r="G80" s="131"/>
      <c r="H80" s="131"/>
      <c r="I80" s="131">
        <f t="shared" si="6"/>
        <v>0</v>
      </c>
    </row>
    <row r="81" spans="2:9" x14ac:dyDescent="0.2">
      <c r="B81" s="159" t="s">
        <v>390</v>
      </c>
      <c r="C81" s="160"/>
      <c r="D81" s="139"/>
      <c r="E81" s="131"/>
      <c r="F81" s="139">
        <f t="shared" si="10"/>
        <v>0</v>
      </c>
      <c r="G81" s="131"/>
      <c r="H81" s="131"/>
      <c r="I81" s="131">
        <f t="shared" si="6"/>
        <v>0</v>
      </c>
    </row>
    <row r="82" spans="2:9" x14ac:dyDescent="0.2">
      <c r="B82" s="159" t="s">
        <v>391</v>
      </c>
      <c r="C82" s="160"/>
      <c r="D82" s="139"/>
      <c r="E82" s="131"/>
      <c r="F82" s="139">
        <f t="shared" si="10"/>
        <v>0</v>
      </c>
      <c r="G82" s="131"/>
      <c r="H82" s="131"/>
      <c r="I82" s="131">
        <f t="shared" si="6"/>
        <v>0</v>
      </c>
    </row>
    <row r="83" spans="2:9" x14ac:dyDescent="0.2">
      <c r="B83" s="159" t="s">
        <v>392</v>
      </c>
      <c r="C83" s="160"/>
      <c r="D83" s="139"/>
      <c r="E83" s="131"/>
      <c r="F83" s="139">
        <f t="shared" si="10"/>
        <v>0</v>
      </c>
      <c r="G83" s="131"/>
      <c r="H83" s="131"/>
      <c r="I83" s="131">
        <f t="shared" si="6"/>
        <v>0</v>
      </c>
    </row>
    <row r="84" spans="2:9" x14ac:dyDescent="0.2">
      <c r="B84" s="163"/>
      <c r="C84" s="164"/>
      <c r="D84" s="165"/>
      <c r="E84" s="144"/>
      <c r="F84" s="144"/>
      <c r="G84" s="144"/>
      <c r="H84" s="144"/>
      <c r="I84" s="144"/>
    </row>
    <row r="85" spans="2:9" x14ac:dyDescent="0.2">
      <c r="B85" s="166" t="s">
        <v>393</v>
      </c>
      <c r="C85" s="167"/>
      <c r="D85" s="168">
        <f t="shared" ref="D85:I85" si="12">D86+D104+D94+D114+D124+D134+D138+D147+D151</f>
        <v>42100876.000000007</v>
      </c>
      <c r="E85" s="168">
        <f>E86+E104+E94+E114+E124+E134+E138+E147+E151</f>
        <v>2089645.1799999997</v>
      </c>
      <c r="F85" s="168">
        <f t="shared" si="12"/>
        <v>44190521.179999992</v>
      </c>
      <c r="G85" s="168">
        <f>G86+G104+G94+G114+G124+G134+G138+G147+G151</f>
        <v>44190521.179999992</v>
      </c>
      <c r="H85" s="168">
        <f>H86+H104+H94+H114+H124+H134+H138+H147+H151</f>
        <v>43638429.579999991</v>
      </c>
      <c r="I85" s="168">
        <f t="shared" si="12"/>
        <v>0</v>
      </c>
    </row>
    <row r="86" spans="2:9" x14ac:dyDescent="0.2">
      <c r="B86" s="157" t="s">
        <v>320</v>
      </c>
      <c r="C86" s="158"/>
      <c r="D86" s="139">
        <f>SUM(D87:D93)</f>
        <v>38982026.430000007</v>
      </c>
      <c r="E86" s="139">
        <f>SUM(E87:E93)</f>
        <v>-503477.75999999995</v>
      </c>
      <c r="F86" s="139">
        <f>SUM(F87:F93)</f>
        <v>38478548.669999994</v>
      </c>
      <c r="G86" s="139">
        <f>SUM(G87:G93)</f>
        <v>38478548.669999994</v>
      </c>
      <c r="H86" s="139">
        <f>SUM(H87:H93)</f>
        <v>38083936.379999995</v>
      </c>
      <c r="I86" s="131">
        <f t="shared" ref="I86:I149" si="13">F86-G86</f>
        <v>0</v>
      </c>
    </row>
    <row r="87" spans="2:9" x14ac:dyDescent="0.2">
      <c r="B87" s="159" t="s">
        <v>321</v>
      </c>
      <c r="C87" s="160"/>
      <c r="D87" s="139">
        <v>21768976.030000001</v>
      </c>
      <c r="E87" s="131">
        <v>1547602.72</v>
      </c>
      <c r="F87" s="139">
        <f t="shared" ref="F87:F103" si="14">D87+E87</f>
        <v>23316578.75</v>
      </c>
      <c r="G87" s="131">
        <v>23316578.75</v>
      </c>
      <c r="H87" s="131">
        <v>23316578.75</v>
      </c>
      <c r="I87" s="131">
        <f t="shared" si="13"/>
        <v>0</v>
      </c>
    </row>
    <row r="88" spans="2:9" x14ac:dyDescent="0.2">
      <c r="B88" s="159" t="s">
        <v>322</v>
      </c>
      <c r="C88" s="160"/>
      <c r="D88" s="139"/>
      <c r="E88" s="131"/>
      <c r="F88" s="139">
        <f t="shared" si="14"/>
        <v>0</v>
      </c>
      <c r="G88" s="131"/>
      <c r="H88" s="131"/>
      <c r="I88" s="131">
        <f t="shared" si="13"/>
        <v>0</v>
      </c>
    </row>
    <row r="89" spans="2:9" x14ac:dyDescent="0.2">
      <c r="B89" s="159" t="s">
        <v>323</v>
      </c>
      <c r="C89" s="160"/>
      <c r="D89" s="139">
        <v>6302485.7400000002</v>
      </c>
      <c r="E89" s="131">
        <v>-1437177.38</v>
      </c>
      <c r="F89" s="139">
        <f t="shared" si="14"/>
        <v>4865308.3600000003</v>
      </c>
      <c r="G89" s="131">
        <v>4865308.3600000003</v>
      </c>
      <c r="H89" s="131">
        <v>4865308.3600000003</v>
      </c>
      <c r="I89" s="131">
        <f t="shared" si="13"/>
        <v>0</v>
      </c>
    </row>
    <row r="90" spans="2:9" x14ac:dyDescent="0.2">
      <c r="B90" s="159" t="s">
        <v>324</v>
      </c>
      <c r="C90" s="160"/>
      <c r="D90" s="139">
        <v>5561698.5599999996</v>
      </c>
      <c r="E90" s="131">
        <v>620561.6</v>
      </c>
      <c r="F90" s="139">
        <f t="shared" si="14"/>
        <v>6182260.1599999992</v>
      </c>
      <c r="G90" s="131">
        <v>6182260.1600000001</v>
      </c>
      <c r="H90" s="131">
        <v>5787647.8700000001</v>
      </c>
      <c r="I90" s="131">
        <f t="shared" si="13"/>
        <v>0</v>
      </c>
    </row>
    <row r="91" spans="2:9" x14ac:dyDescent="0.2">
      <c r="B91" s="159" t="s">
        <v>325</v>
      </c>
      <c r="C91" s="160"/>
      <c r="D91" s="139">
        <v>3268539.1</v>
      </c>
      <c r="E91" s="131">
        <v>-896172.87</v>
      </c>
      <c r="F91" s="139">
        <f t="shared" si="14"/>
        <v>2372366.23</v>
      </c>
      <c r="G91" s="131">
        <v>2372366.23</v>
      </c>
      <c r="H91" s="131">
        <v>2372366.23</v>
      </c>
      <c r="I91" s="131">
        <f t="shared" si="13"/>
        <v>0</v>
      </c>
    </row>
    <row r="92" spans="2:9" x14ac:dyDescent="0.2">
      <c r="B92" s="159" t="s">
        <v>326</v>
      </c>
      <c r="C92" s="160"/>
      <c r="D92" s="139"/>
      <c r="E92" s="131"/>
      <c r="F92" s="139">
        <f t="shared" si="14"/>
        <v>0</v>
      </c>
      <c r="G92" s="131"/>
      <c r="H92" s="131"/>
      <c r="I92" s="131">
        <f t="shared" si="13"/>
        <v>0</v>
      </c>
    </row>
    <row r="93" spans="2:9" x14ac:dyDescent="0.2">
      <c r="B93" s="159" t="s">
        <v>327</v>
      </c>
      <c r="C93" s="160"/>
      <c r="D93" s="139">
        <v>2080327</v>
      </c>
      <c r="E93" s="131">
        <v>-338291.83</v>
      </c>
      <c r="F93" s="139">
        <f t="shared" si="14"/>
        <v>1742035.17</v>
      </c>
      <c r="G93" s="131">
        <v>1742035.17</v>
      </c>
      <c r="H93" s="131">
        <v>1742035.17</v>
      </c>
      <c r="I93" s="131">
        <f t="shared" si="13"/>
        <v>0</v>
      </c>
    </row>
    <row r="94" spans="2:9" x14ac:dyDescent="0.2">
      <c r="B94" s="157" t="s">
        <v>328</v>
      </c>
      <c r="C94" s="158"/>
      <c r="D94" s="139">
        <f>SUM(D95:D103)</f>
        <v>851169.78</v>
      </c>
      <c r="E94" s="139">
        <f>SUM(E95:E103)</f>
        <v>703190.69000000006</v>
      </c>
      <c r="F94" s="139">
        <f>SUM(F95:F103)</f>
        <v>1554360.4700000002</v>
      </c>
      <c r="G94" s="139">
        <f>SUM(G95:G103)</f>
        <v>1554360.47</v>
      </c>
      <c r="H94" s="139">
        <f>SUM(H95:H103)</f>
        <v>1554360.47</v>
      </c>
      <c r="I94" s="131">
        <f t="shared" si="13"/>
        <v>0</v>
      </c>
    </row>
    <row r="95" spans="2:9" x14ac:dyDescent="0.2">
      <c r="B95" s="159" t="s">
        <v>329</v>
      </c>
      <c r="C95" s="160"/>
      <c r="D95" s="139">
        <v>356168.78</v>
      </c>
      <c r="E95" s="131">
        <v>123408.38</v>
      </c>
      <c r="F95" s="139">
        <f t="shared" si="14"/>
        <v>479577.16000000003</v>
      </c>
      <c r="G95" s="131">
        <v>479577.16</v>
      </c>
      <c r="H95" s="131">
        <v>479577.16</v>
      </c>
      <c r="I95" s="131">
        <f t="shared" si="13"/>
        <v>0</v>
      </c>
    </row>
    <row r="96" spans="2:9" x14ac:dyDescent="0.2">
      <c r="B96" s="159" t="s">
        <v>330</v>
      </c>
      <c r="C96" s="160"/>
      <c r="D96" s="139">
        <v>30029.599999999999</v>
      </c>
      <c r="E96" s="131">
        <v>46416.83</v>
      </c>
      <c r="F96" s="139">
        <f t="shared" si="14"/>
        <v>76446.429999999993</v>
      </c>
      <c r="G96" s="131">
        <v>76446.429999999993</v>
      </c>
      <c r="H96" s="131">
        <v>76446.429999999993</v>
      </c>
      <c r="I96" s="131">
        <f t="shared" si="13"/>
        <v>0</v>
      </c>
    </row>
    <row r="97" spans="2:9" x14ac:dyDescent="0.2">
      <c r="B97" s="159" t="s">
        <v>331</v>
      </c>
      <c r="C97" s="160"/>
      <c r="D97" s="139">
        <v>8900</v>
      </c>
      <c r="E97" s="131">
        <v>64652.480000000003</v>
      </c>
      <c r="F97" s="139">
        <f t="shared" si="14"/>
        <v>73552.48000000001</v>
      </c>
      <c r="G97" s="131">
        <v>73552.479999999996</v>
      </c>
      <c r="H97" s="131">
        <v>73552.479999999996</v>
      </c>
      <c r="I97" s="131">
        <f t="shared" si="13"/>
        <v>0</v>
      </c>
    </row>
    <row r="98" spans="2:9" x14ac:dyDescent="0.2">
      <c r="B98" s="159" t="s">
        <v>332</v>
      </c>
      <c r="C98" s="160"/>
      <c r="D98" s="139">
        <v>90510.399999999994</v>
      </c>
      <c r="E98" s="131">
        <v>212847</v>
      </c>
      <c r="F98" s="139">
        <f t="shared" si="14"/>
        <v>303357.40000000002</v>
      </c>
      <c r="G98" s="131">
        <v>303357.40000000002</v>
      </c>
      <c r="H98" s="131">
        <v>303357.40000000002</v>
      </c>
      <c r="I98" s="131">
        <f t="shared" si="13"/>
        <v>0</v>
      </c>
    </row>
    <row r="99" spans="2:9" x14ac:dyDescent="0.2">
      <c r="B99" s="159" t="s">
        <v>333</v>
      </c>
      <c r="C99" s="160"/>
      <c r="D99" s="139">
        <v>43850</v>
      </c>
      <c r="E99" s="131">
        <v>48375.03</v>
      </c>
      <c r="F99" s="139">
        <f t="shared" si="14"/>
        <v>92225.03</v>
      </c>
      <c r="G99" s="131">
        <v>92225.03</v>
      </c>
      <c r="H99" s="131">
        <v>92225.03</v>
      </c>
      <c r="I99" s="131">
        <f t="shared" si="13"/>
        <v>0</v>
      </c>
    </row>
    <row r="100" spans="2:9" x14ac:dyDescent="0.2">
      <c r="B100" s="159" t="s">
        <v>334</v>
      </c>
      <c r="C100" s="160"/>
      <c r="D100" s="139">
        <v>226104</v>
      </c>
      <c r="E100" s="131">
        <v>-42722.02</v>
      </c>
      <c r="F100" s="139">
        <f t="shared" si="14"/>
        <v>183381.98</v>
      </c>
      <c r="G100" s="131">
        <v>183381.98</v>
      </c>
      <c r="H100" s="131">
        <v>183381.98</v>
      </c>
      <c r="I100" s="131">
        <f t="shared" si="13"/>
        <v>0</v>
      </c>
    </row>
    <row r="101" spans="2:9" x14ac:dyDescent="0.2">
      <c r="B101" s="159" t="s">
        <v>335</v>
      </c>
      <c r="C101" s="160"/>
      <c r="D101" s="139">
        <v>27375</v>
      </c>
      <c r="E101" s="131">
        <v>212430.07999999999</v>
      </c>
      <c r="F101" s="139">
        <f t="shared" si="14"/>
        <v>239805.08</v>
      </c>
      <c r="G101" s="131">
        <v>239805.08</v>
      </c>
      <c r="H101" s="131">
        <v>239805.08</v>
      </c>
      <c r="I101" s="131">
        <f t="shared" si="13"/>
        <v>0</v>
      </c>
    </row>
    <row r="102" spans="2:9" x14ac:dyDescent="0.2">
      <c r="B102" s="159" t="s">
        <v>336</v>
      </c>
      <c r="C102" s="160"/>
      <c r="D102" s="139"/>
      <c r="E102" s="131"/>
      <c r="F102" s="139">
        <f t="shared" si="14"/>
        <v>0</v>
      </c>
      <c r="G102" s="131"/>
      <c r="H102" s="131"/>
      <c r="I102" s="131">
        <f t="shared" si="13"/>
        <v>0</v>
      </c>
    </row>
    <row r="103" spans="2:9" x14ac:dyDescent="0.2">
      <c r="B103" s="159" t="s">
        <v>337</v>
      </c>
      <c r="C103" s="160"/>
      <c r="D103" s="139">
        <v>68232</v>
      </c>
      <c r="E103" s="131">
        <v>37782.910000000003</v>
      </c>
      <c r="F103" s="139">
        <f t="shared" si="14"/>
        <v>106014.91</v>
      </c>
      <c r="G103" s="131">
        <v>106014.91</v>
      </c>
      <c r="H103" s="131">
        <v>106014.91</v>
      </c>
      <c r="I103" s="131">
        <f t="shared" si="13"/>
        <v>0</v>
      </c>
    </row>
    <row r="104" spans="2:9" x14ac:dyDescent="0.2">
      <c r="B104" s="157" t="s">
        <v>338</v>
      </c>
      <c r="C104" s="158"/>
      <c r="D104" s="139">
        <f>SUM(D105:D113)</f>
        <v>2267679.79</v>
      </c>
      <c r="E104" s="139">
        <f>SUM(E105:E113)</f>
        <v>1889932.2499999995</v>
      </c>
      <c r="F104" s="139">
        <f>SUM(F105:F113)</f>
        <v>4157612.0399999996</v>
      </c>
      <c r="G104" s="139">
        <f>SUM(G105:G113)</f>
        <v>4157612.0399999996</v>
      </c>
      <c r="H104" s="139">
        <f>SUM(H105:H113)</f>
        <v>4000132.7299999995</v>
      </c>
      <c r="I104" s="131">
        <f t="shared" si="13"/>
        <v>0</v>
      </c>
    </row>
    <row r="105" spans="2:9" x14ac:dyDescent="0.2">
      <c r="B105" s="159" t="s">
        <v>339</v>
      </c>
      <c r="C105" s="160"/>
      <c r="D105" s="139">
        <v>490760</v>
      </c>
      <c r="E105" s="131">
        <v>536811.81999999995</v>
      </c>
      <c r="F105" s="131">
        <f>D105+E105</f>
        <v>1027571.82</v>
      </c>
      <c r="G105" s="131">
        <v>1027571.82</v>
      </c>
      <c r="H105" s="131">
        <v>1027571.82</v>
      </c>
      <c r="I105" s="131">
        <f t="shared" si="13"/>
        <v>0</v>
      </c>
    </row>
    <row r="106" spans="2:9" x14ac:dyDescent="0.2">
      <c r="B106" s="159" t="s">
        <v>340</v>
      </c>
      <c r="C106" s="160"/>
      <c r="D106" s="139">
        <v>221014</v>
      </c>
      <c r="E106" s="131">
        <v>174824.82</v>
      </c>
      <c r="F106" s="131">
        <f t="shared" ref="F106:F113" si="15">D106+E106</f>
        <v>395838.82</v>
      </c>
      <c r="G106" s="131">
        <v>395838.82</v>
      </c>
      <c r="H106" s="131">
        <v>395838.82</v>
      </c>
      <c r="I106" s="131">
        <f t="shared" si="13"/>
        <v>0</v>
      </c>
    </row>
    <row r="107" spans="2:9" x14ac:dyDescent="0.2">
      <c r="B107" s="159" t="s">
        <v>341</v>
      </c>
      <c r="C107" s="160"/>
      <c r="D107" s="139">
        <v>303586.49</v>
      </c>
      <c r="E107" s="131">
        <v>392345.47</v>
      </c>
      <c r="F107" s="131">
        <f t="shared" si="15"/>
        <v>695931.96</v>
      </c>
      <c r="G107" s="131">
        <v>695931.96</v>
      </c>
      <c r="H107" s="131">
        <v>695931.96</v>
      </c>
      <c r="I107" s="131">
        <f t="shared" si="13"/>
        <v>0</v>
      </c>
    </row>
    <row r="108" spans="2:9" x14ac:dyDescent="0.2">
      <c r="B108" s="159" t="s">
        <v>342</v>
      </c>
      <c r="C108" s="160"/>
      <c r="D108" s="139">
        <v>168500</v>
      </c>
      <c r="E108" s="131">
        <v>104012.92</v>
      </c>
      <c r="F108" s="131">
        <f t="shared" si="15"/>
        <v>272512.92</v>
      </c>
      <c r="G108" s="131">
        <v>272512.92</v>
      </c>
      <c r="H108" s="131">
        <v>272512.92</v>
      </c>
      <c r="I108" s="131">
        <f t="shared" si="13"/>
        <v>0</v>
      </c>
    </row>
    <row r="109" spans="2:9" x14ac:dyDescent="0.2">
      <c r="B109" s="159" t="s">
        <v>343</v>
      </c>
      <c r="C109" s="160"/>
      <c r="D109" s="139">
        <v>91974</v>
      </c>
      <c r="E109" s="131">
        <v>444399.21</v>
      </c>
      <c r="F109" s="131">
        <f t="shared" si="15"/>
        <v>536373.21</v>
      </c>
      <c r="G109" s="131">
        <v>536373.21</v>
      </c>
      <c r="H109" s="131">
        <v>536373.21</v>
      </c>
      <c r="I109" s="131">
        <f t="shared" si="13"/>
        <v>0</v>
      </c>
    </row>
    <row r="110" spans="2:9" x14ac:dyDescent="0.2">
      <c r="B110" s="159" t="s">
        <v>344</v>
      </c>
      <c r="C110" s="160"/>
      <c r="D110" s="139">
        <v>50264</v>
      </c>
      <c r="E110" s="131">
        <v>28460</v>
      </c>
      <c r="F110" s="131">
        <f t="shared" si="15"/>
        <v>78724</v>
      </c>
      <c r="G110" s="131">
        <v>78724</v>
      </c>
      <c r="H110" s="131">
        <v>78724</v>
      </c>
      <c r="I110" s="131">
        <f t="shared" si="13"/>
        <v>0</v>
      </c>
    </row>
    <row r="111" spans="2:9" x14ac:dyDescent="0.2">
      <c r="B111" s="159" t="s">
        <v>345</v>
      </c>
      <c r="C111" s="160"/>
      <c r="D111" s="139">
        <v>230665.4</v>
      </c>
      <c r="E111" s="131">
        <v>-83523.61</v>
      </c>
      <c r="F111" s="131">
        <f t="shared" si="15"/>
        <v>147141.78999999998</v>
      </c>
      <c r="G111" s="131">
        <v>147141.79</v>
      </c>
      <c r="H111" s="131">
        <v>147141.79</v>
      </c>
      <c r="I111" s="131">
        <f t="shared" si="13"/>
        <v>0</v>
      </c>
    </row>
    <row r="112" spans="2:9" x14ac:dyDescent="0.2">
      <c r="B112" s="159" t="s">
        <v>346</v>
      </c>
      <c r="C112" s="160"/>
      <c r="D112" s="139">
        <v>249670.33</v>
      </c>
      <c r="E112" s="131">
        <v>-247170.33</v>
      </c>
      <c r="F112" s="131">
        <f t="shared" si="15"/>
        <v>2500</v>
      </c>
      <c r="G112" s="131">
        <v>2500</v>
      </c>
      <c r="H112" s="131">
        <v>2500</v>
      </c>
      <c r="I112" s="131">
        <f t="shared" si="13"/>
        <v>0</v>
      </c>
    </row>
    <row r="113" spans="2:9" x14ac:dyDescent="0.2">
      <c r="B113" s="159" t="s">
        <v>347</v>
      </c>
      <c r="C113" s="160"/>
      <c r="D113" s="139">
        <v>461245.57</v>
      </c>
      <c r="E113" s="131">
        <v>539771.94999999995</v>
      </c>
      <c r="F113" s="131">
        <f t="shared" si="15"/>
        <v>1001017.52</v>
      </c>
      <c r="G113" s="131">
        <v>1001017.52</v>
      </c>
      <c r="H113" s="131">
        <v>843538.21</v>
      </c>
      <c r="I113" s="131">
        <f t="shared" si="13"/>
        <v>0</v>
      </c>
    </row>
    <row r="114" spans="2:9" ht="25.5" customHeight="1" x14ac:dyDescent="0.2">
      <c r="B114" s="161" t="s">
        <v>348</v>
      </c>
      <c r="C114" s="162"/>
      <c r="D114" s="139">
        <f>SUM(D115:D123)</f>
        <v>0</v>
      </c>
      <c r="E114" s="139">
        <f>SUM(E115:E123)</f>
        <v>0</v>
      </c>
      <c r="F114" s="139">
        <f>SUM(F115:F123)</f>
        <v>0</v>
      </c>
      <c r="G114" s="139">
        <f>SUM(G115:G123)</f>
        <v>0</v>
      </c>
      <c r="H114" s="139">
        <f>SUM(H115:H123)</f>
        <v>0</v>
      </c>
      <c r="I114" s="131">
        <f t="shared" si="13"/>
        <v>0</v>
      </c>
    </row>
    <row r="115" spans="2:9" x14ac:dyDescent="0.2">
      <c r="B115" s="159" t="s">
        <v>349</v>
      </c>
      <c r="C115" s="160"/>
      <c r="D115" s="139"/>
      <c r="E115" s="131"/>
      <c r="F115" s="131">
        <f>D115+E115</f>
        <v>0</v>
      </c>
      <c r="G115" s="131"/>
      <c r="H115" s="131"/>
      <c r="I115" s="131">
        <f t="shared" si="13"/>
        <v>0</v>
      </c>
    </row>
    <row r="116" spans="2:9" x14ac:dyDescent="0.2">
      <c r="B116" s="159" t="s">
        <v>350</v>
      </c>
      <c r="C116" s="160"/>
      <c r="D116" s="139"/>
      <c r="E116" s="131"/>
      <c r="F116" s="131">
        <f t="shared" ref="F116:F123" si="16">D116+E116</f>
        <v>0</v>
      </c>
      <c r="G116" s="131"/>
      <c r="H116" s="131"/>
      <c r="I116" s="131">
        <f t="shared" si="13"/>
        <v>0</v>
      </c>
    </row>
    <row r="117" spans="2:9" x14ac:dyDescent="0.2">
      <c r="B117" s="159" t="s">
        <v>351</v>
      </c>
      <c r="C117" s="160"/>
      <c r="D117" s="139"/>
      <c r="E117" s="131"/>
      <c r="F117" s="131">
        <f t="shared" si="16"/>
        <v>0</v>
      </c>
      <c r="G117" s="131"/>
      <c r="H117" s="131"/>
      <c r="I117" s="131">
        <f t="shared" si="13"/>
        <v>0</v>
      </c>
    </row>
    <row r="118" spans="2:9" x14ac:dyDescent="0.2">
      <c r="B118" s="159" t="s">
        <v>352</v>
      </c>
      <c r="C118" s="160"/>
      <c r="D118" s="139"/>
      <c r="E118" s="131"/>
      <c r="F118" s="131">
        <f t="shared" si="16"/>
        <v>0</v>
      </c>
      <c r="G118" s="131"/>
      <c r="H118" s="131"/>
      <c r="I118" s="131">
        <f t="shared" si="13"/>
        <v>0</v>
      </c>
    </row>
    <row r="119" spans="2:9" x14ac:dyDescent="0.2">
      <c r="B119" s="159" t="s">
        <v>353</v>
      </c>
      <c r="C119" s="160"/>
      <c r="D119" s="139"/>
      <c r="E119" s="131"/>
      <c r="F119" s="131">
        <f t="shared" si="16"/>
        <v>0</v>
      </c>
      <c r="G119" s="131"/>
      <c r="H119" s="131"/>
      <c r="I119" s="131">
        <f t="shared" si="13"/>
        <v>0</v>
      </c>
    </row>
    <row r="120" spans="2:9" x14ac:dyDescent="0.2">
      <c r="B120" s="159" t="s">
        <v>354</v>
      </c>
      <c r="C120" s="160"/>
      <c r="D120" s="139"/>
      <c r="E120" s="131"/>
      <c r="F120" s="131">
        <f t="shared" si="16"/>
        <v>0</v>
      </c>
      <c r="G120" s="131"/>
      <c r="H120" s="131"/>
      <c r="I120" s="131">
        <f t="shared" si="13"/>
        <v>0</v>
      </c>
    </row>
    <row r="121" spans="2:9" x14ac:dyDescent="0.2">
      <c r="B121" s="159" t="s">
        <v>355</v>
      </c>
      <c r="C121" s="160"/>
      <c r="D121" s="139"/>
      <c r="E121" s="131"/>
      <c r="F121" s="131">
        <f t="shared" si="16"/>
        <v>0</v>
      </c>
      <c r="G121" s="131"/>
      <c r="H121" s="131"/>
      <c r="I121" s="131">
        <f t="shared" si="13"/>
        <v>0</v>
      </c>
    </row>
    <row r="122" spans="2:9" x14ac:dyDescent="0.2">
      <c r="B122" s="159" t="s">
        <v>356</v>
      </c>
      <c r="C122" s="160"/>
      <c r="D122" s="139"/>
      <c r="E122" s="131"/>
      <c r="F122" s="131">
        <f t="shared" si="16"/>
        <v>0</v>
      </c>
      <c r="G122" s="131"/>
      <c r="H122" s="131"/>
      <c r="I122" s="131">
        <f t="shared" si="13"/>
        <v>0</v>
      </c>
    </row>
    <row r="123" spans="2:9" x14ac:dyDescent="0.2">
      <c r="B123" s="159" t="s">
        <v>357</v>
      </c>
      <c r="C123" s="160"/>
      <c r="D123" s="139"/>
      <c r="E123" s="131"/>
      <c r="F123" s="131">
        <f t="shared" si="16"/>
        <v>0</v>
      </c>
      <c r="G123" s="131"/>
      <c r="H123" s="131"/>
      <c r="I123" s="131">
        <f t="shared" si="13"/>
        <v>0</v>
      </c>
    </row>
    <row r="124" spans="2:9" x14ac:dyDescent="0.2">
      <c r="B124" s="157" t="s">
        <v>358</v>
      </c>
      <c r="C124" s="158"/>
      <c r="D124" s="139">
        <f>SUM(D125:D133)</f>
        <v>0</v>
      </c>
      <c r="E124" s="139">
        <f>SUM(E125:E133)</f>
        <v>0</v>
      </c>
      <c r="F124" s="139">
        <f>SUM(F125:F133)</f>
        <v>0</v>
      </c>
      <c r="G124" s="139">
        <f>SUM(G125:G133)</f>
        <v>0</v>
      </c>
      <c r="H124" s="139">
        <f>SUM(H125:H133)</f>
        <v>0</v>
      </c>
      <c r="I124" s="131">
        <f t="shared" si="13"/>
        <v>0</v>
      </c>
    </row>
    <row r="125" spans="2:9" x14ac:dyDescent="0.2">
      <c r="B125" s="159" t="s">
        <v>359</v>
      </c>
      <c r="C125" s="160"/>
      <c r="D125" s="139">
        <v>0</v>
      </c>
      <c r="E125" s="131">
        <v>0</v>
      </c>
      <c r="F125" s="131">
        <f>D125+E125</f>
        <v>0</v>
      </c>
      <c r="G125" s="131">
        <v>0</v>
      </c>
      <c r="H125" s="131">
        <v>0</v>
      </c>
      <c r="I125" s="131">
        <f t="shared" si="13"/>
        <v>0</v>
      </c>
    </row>
    <row r="126" spans="2:9" x14ac:dyDescent="0.2">
      <c r="B126" s="159" t="s">
        <v>360</v>
      </c>
      <c r="C126" s="160"/>
      <c r="D126" s="139">
        <v>0</v>
      </c>
      <c r="E126" s="131">
        <v>0</v>
      </c>
      <c r="F126" s="131">
        <f t="shared" ref="F126:F133" si="17">D126+E126</f>
        <v>0</v>
      </c>
      <c r="G126" s="131">
        <v>0</v>
      </c>
      <c r="H126" s="131">
        <v>0</v>
      </c>
      <c r="I126" s="131">
        <f t="shared" si="13"/>
        <v>0</v>
      </c>
    </row>
    <row r="127" spans="2:9" x14ac:dyDescent="0.2">
      <c r="B127" s="159" t="s">
        <v>361</v>
      </c>
      <c r="C127" s="160"/>
      <c r="D127" s="139"/>
      <c r="E127" s="131"/>
      <c r="F127" s="131">
        <f t="shared" si="17"/>
        <v>0</v>
      </c>
      <c r="G127" s="131"/>
      <c r="H127" s="131"/>
      <c r="I127" s="131">
        <f t="shared" si="13"/>
        <v>0</v>
      </c>
    </row>
    <row r="128" spans="2:9" x14ac:dyDescent="0.2">
      <c r="B128" s="159" t="s">
        <v>362</v>
      </c>
      <c r="C128" s="160"/>
      <c r="D128" s="139"/>
      <c r="E128" s="131"/>
      <c r="F128" s="131">
        <f t="shared" si="17"/>
        <v>0</v>
      </c>
      <c r="G128" s="131"/>
      <c r="H128" s="131"/>
      <c r="I128" s="131">
        <f t="shared" si="13"/>
        <v>0</v>
      </c>
    </row>
    <row r="129" spans="2:9" x14ac:dyDescent="0.2">
      <c r="B129" s="159" t="s">
        <v>363</v>
      </c>
      <c r="C129" s="160"/>
      <c r="D129" s="139"/>
      <c r="E129" s="131"/>
      <c r="F129" s="131">
        <f t="shared" si="17"/>
        <v>0</v>
      </c>
      <c r="G129" s="131"/>
      <c r="H129" s="131"/>
      <c r="I129" s="131">
        <f t="shared" si="13"/>
        <v>0</v>
      </c>
    </row>
    <row r="130" spans="2:9" x14ac:dyDescent="0.2">
      <c r="B130" s="159" t="s">
        <v>364</v>
      </c>
      <c r="C130" s="160"/>
      <c r="D130" s="139"/>
      <c r="E130" s="131"/>
      <c r="F130" s="131">
        <f t="shared" si="17"/>
        <v>0</v>
      </c>
      <c r="G130" s="131"/>
      <c r="H130" s="131"/>
      <c r="I130" s="131">
        <f t="shared" si="13"/>
        <v>0</v>
      </c>
    </row>
    <row r="131" spans="2:9" x14ac:dyDescent="0.2">
      <c r="B131" s="159" t="s">
        <v>365</v>
      </c>
      <c r="C131" s="160"/>
      <c r="D131" s="139"/>
      <c r="E131" s="131"/>
      <c r="F131" s="131">
        <f t="shared" si="17"/>
        <v>0</v>
      </c>
      <c r="G131" s="131"/>
      <c r="H131" s="131"/>
      <c r="I131" s="131">
        <f t="shared" si="13"/>
        <v>0</v>
      </c>
    </row>
    <row r="132" spans="2:9" x14ac:dyDescent="0.2">
      <c r="B132" s="159" t="s">
        <v>366</v>
      </c>
      <c r="C132" s="160"/>
      <c r="D132" s="139"/>
      <c r="E132" s="131"/>
      <c r="F132" s="131">
        <f t="shared" si="17"/>
        <v>0</v>
      </c>
      <c r="G132" s="131"/>
      <c r="H132" s="131"/>
      <c r="I132" s="131">
        <f t="shared" si="13"/>
        <v>0</v>
      </c>
    </row>
    <row r="133" spans="2:9" x14ac:dyDescent="0.2">
      <c r="B133" s="159" t="s">
        <v>367</v>
      </c>
      <c r="C133" s="160"/>
      <c r="D133" s="139"/>
      <c r="E133" s="131"/>
      <c r="F133" s="131">
        <f t="shared" si="17"/>
        <v>0</v>
      </c>
      <c r="G133" s="131"/>
      <c r="H133" s="131"/>
      <c r="I133" s="131">
        <f t="shared" si="13"/>
        <v>0</v>
      </c>
    </row>
    <row r="134" spans="2:9" x14ac:dyDescent="0.2">
      <c r="B134" s="157" t="s">
        <v>368</v>
      </c>
      <c r="C134" s="158"/>
      <c r="D134" s="139">
        <f>SUM(D135:D137)</f>
        <v>0</v>
      </c>
      <c r="E134" s="139">
        <f>SUM(E135:E137)</f>
        <v>0</v>
      </c>
      <c r="F134" s="139">
        <f>SUM(F135:F137)</f>
        <v>0</v>
      </c>
      <c r="G134" s="139">
        <f>SUM(G135:G137)</f>
        <v>0</v>
      </c>
      <c r="H134" s="139">
        <f>SUM(H135:H137)</f>
        <v>0</v>
      </c>
      <c r="I134" s="131">
        <f t="shared" si="13"/>
        <v>0</v>
      </c>
    </row>
    <row r="135" spans="2:9" x14ac:dyDescent="0.2">
      <c r="B135" s="159" t="s">
        <v>369</v>
      </c>
      <c r="C135" s="160"/>
      <c r="D135" s="139"/>
      <c r="E135" s="131"/>
      <c r="F135" s="131">
        <f>D135+E135</f>
        <v>0</v>
      </c>
      <c r="G135" s="131"/>
      <c r="H135" s="131"/>
      <c r="I135" s="131">
        <f t="shared" si="13"/>
        <v>0</v>
      </c>
    </row>
    <row r="136" spans="2:9" x14ac:dyDescent="0.2">
      <c r="B136" s="159" t="s">
        <v>370</v>
      </c>
      <c r="C136" s="160"/>
      <c r="D136" s="139"/>
      <c r="E136" s="131"/>
      <c r="F136" s="131">
        <f>D136+E136</f>
        <v>0</v>
      </c>
      <c r="G136" s="131"/>
      <c r="H136" s="131"/>
      <c r="I136" s="131">
        <f t="shared" si="13"/>
        <v>0</v>
      </c>
    </row>
    <row r="137" spans="2:9" x14ac:dyDescent="0.2">
      <c r="B137" s="159" t="s">
        <v>371</v>
      </c>
      <c r="C137" s="160"/>
      <c r="D137" s="139"/>
      <c r="E137" s="131"/>
      <c r="F137" s="131">
        <f>D137+E137</f>
        <v>0</v>
      </c>
      <c r="G137" s="131"/>
      <c r="H137" s="131"/>
      <c r="I137" s="131">
        <f t="shared" si="13"/>
        <v>0</v>
      </c>
    </row>
    <row r="138" spans="2:9" x14ac:dyDescent="0.2">
      <c r="B138" s="157" t="s">
        <v>372</v>
      </c>
      <c r="C138" s="158"/>
      <c r="D138" s="139">
        <f>SUM(D139:D146)</f>
        <v>0</v>
      </c>
      <c r="E138" s="139">
        <f>SUM(E139:E146)</f>
        <v>0</v>
      </c>
      <c r="F138" s="139">
        <f>F139+F140+F141+F142+F143+F145+F146</f>
        <v>0</v>
      </c>
      <c r="G138" s="139">
        <f>SUM(G139:G146)</f>
        <v>0</v>
      </c>
      <c r="H138" s="139">
        <f>SUM(H139:H146)</f>
        <v>0</v>
      </c>
      <c r="I138" s="131">
        <f t="shared" si="13"/>
        <v>0</v>
      </c>
    </row>
    <row r="139" spans="2:9" x14ac:dyDescent="0.2">
      <c r="B139" s="159" t="s">
        <v>373</v>
      </c>
      <c r="C139" s="160"/>
      <c r="D139" s="139"/>
      <c r="E139" s="131"/>
      <c r="F139" s="131">
        <f>D139+E139</f>
        <v>0</v>
      </c>
      <c r="G139" s="131"/>
      <c r="H139" s="131"/>
      <c r="I139" s="131">
        <f t="shared" si="13"/>
        <v>0</v>
      </c>
    </row>
    <row r="140" spans="2:9" x14ac:dyDescent="0.2">
      <c r="B140" s="159" t="s">
        <v>374</v>
      </c>
      <c r="C140" s="160"/>
      <c r="D140" s="139"/>
      <c r="E140" s="131"/>
      <c r="F140" s="131">
        <f t="shared" ref="F140:F146" si="18">D140+E140</f>
        <v>0</v>
      </c>
      <c r="G140" s="131"/>
      <c r="H140" s="131"/>
      <c r="I140" s="131">
        <f t="shared" si="13"/>
        <v>0</v>
      </c>
    </row>
    <row r="141" spans="2:9" x14ac:dyDescent="0.2">
      <c r="B141" s="159" t="s">
        <v>375</v>
      </c>
      <c r="C141" s="160"/>
      <c r="D141" s="139"/>
      <c r="E141" s="131"/>
      <c r="F141" s="131">
        <f t="shared" si="18"/>
        <v>0</v>
      </c>
      <c r="G141" s="131"/>
      <c r="H141" s="131"/>
      <c r="I141" s="131">
        <f t="shared" si="13"/>
        <v>0</v>
      </c>
    </row>
    <row r="142" spans="2:9" x14ac:dyDescent="0.2">
      <c r="B142" s="159" t="s">
        <v>376</v>
      </c>
      <c r="C142" s="160"/>
      <c r="D142" s="139"/>
      <c r="E142" s="131"/>
      <c r="F142" s="131">
        <f t="shared" si="18"/>
        <v>0</v>
      </c>
      <c r="G142" s="131"/>
      <c r="H142" s="131"/>
      <c r="I142" s="131">
        <f t="shared" si="13"/>
        <v>0</v>
      </c>
    </row>
    <row r="143" spans="2:9" x14ac:dyDescent="0.2">
      <c r="B143" s="159" t="s">
        <v>377</v>
      </c>
      <c r="C143" s="160"/>
      <c r="D143" s="139"/>
      <c r="E143" s="131"/>
      <c r="F143" s="131">
        <f t="shared" si="18"/>
        <v>0</v>
      </c>
      <c r="G143" s="131"/>
      <c r="H143" s="131"/>
      <c r="I143" s="131">
        <f t="shared" si="13"/>
        <v>0</v>
      </c>
    </row>
    <row r="144" spans="2:9" x14ac:dyDescent="0.2">
      <c r="B144" s="159" t="s">
        <v>378</v>
      </c>
      <c r="C144" s="160"/>
      <c r="D144" s="139"/>
      <c r="E144" s="131"/>
      <c r="F144" s="131">
        <f t="shared" si="18"/>
        <v>0</v>
      </c>
      <c r="G144" s="131"/>
      <c r="H144" s="131"/>
      <c r="I144" s="131">
        <f t="shared" si="13"/>
        <v>0</v>
      </c>
    </row>
    <row r="145" spans="2:9" x14ac:dyDescent="0.2">
      <c r="B145" s="159" t="s">
        <v>379</v>
      </c>
      <c r="C145" s="160"/>
      <c r="D145" s="139"/>
      <c r="E145" s="131"/>
      <c r="F145" s="131">
        <f t="shared" si="18"/>
        <v>0</v>
      </c>
      <c r="G145" s="131"/>
      <c r="H145" s="131"/>
      <c r="I145" s="131">
        <f t="shared" si="13"/>
        <v>0</v>
      </c>
    </row>
    <row r="146" spans="2:9" x14ac:dyDescent="0.2">
      <c r="B146" s="159" t="s">
        <v>380</v>
      </c>
      <c r="C146" s="160"/>
      <c r="D146" s="139"/>
      <c r="E146" s="131"/>
      <c r="F146" s="131">
        <f t="shared" si="18"/>
        <v>0</v>
      </c>
      <c r="G146" s="131"/>
      <c r="H146" s="131"/>
      <c r="I146" s="131">
        <f t="shared" si="13"/>
        <v>0</v>
      </c>
    </row>
    <row r="147" spans="2:9" x14ac:dyDescent="0.2">
      <c r="B147" s="157" t="s">
        <v>381</v>
      </c>
      <c r="C147" s="158"/>
      <c r="D147" s="139">
        <f>SUM(D148:D150)</f>
        <v>0</v>
      </c>
      <c r="E147" s="139">
        <f>SUM(E148:E150)</f>
        <v>0</v>
      </c>
      <c r="F147" s="139">
        <f>SUM(F148:F150)</f>
        <v>0</v>
      </c>
      <c r="G147" s="139">
        <f>SUM(G148:G150)</f>
        <v>0</v>
      </c>
      <c r="H147" s="139">
        <f>SUM(H148:H150)</f>
        <v>0</v>
      </c>
      <c r="I147" s="131">
        <f t="shared" si="13"/>
        <v>0</v>
      </c>
    </row>
    <row r="148" spans="2:9" x14ac:dyDescent="0.2">
      <c r="B148" s="159" t="s">
        <v>382</v>
      </c>
      <c r="C148" s="160"/>
      <c r="D148" s="139"/>
      <c r="E148" s="131"/>
      <c r="F148" s="131">
        <f>D148+E148</f>
        <v>0</v>
      </c>
      <c r="G148" s="131"/>
      <c r="H148" s="131"/>
      <c r="I148" s="131">
        <f t="shared" si="13"/>
        <v>0</v>
      </c>
    </row>
    <row r="149" spans="2:9" x14ac:dyDescent="0.2">
      <c r="B149" s="159" t="s">
        <v>383</v>
      </c>
      <c r="C149" s="160"/>
      <c r="D149" s="139"/>
      <c r="E149" s="131"/>
      <c r="F149" s="131">
        <f>D149+E149</f>
        <v>0</v>
      </c>
      <c r="G149" s="131"/>
      <c r="H149" s="131"/>
      <c r="I149" s="131">
        <f t="shared" si="13"/>
        <v>0</v>
      </c>
    </row>
    <row r="150" spans="2:9" x14ac:dyDescent="0.2">
      <c r="B150" s="159" t="s">
        <v>384</v>
      </c>
      <c r="C150" s="160"/>
      <c r="D150" s="139"/>
      <c r="E150" s="131"/>
      <c r="F150" s="131">
        <f>D150+E150</f>
        <v>0</v>
      </c>
      <c r="G150" s="131"/>
      <c r="H150" s="131"/>
      <c r="I150" s="131">
        <f t="shared" ref="I150:I158" si="19">F150-G150</f>
        <v>0</v>
      </c>
    </row>
    <row r="151" spans="2:9" x14ac:dyDescent="0.2">
      <c r="B151" s="157" t="s">
        <v>385</v>
      </c>
      <c r="C151" s="158"/>
      <c r="D151" s="139">
        <f>SUM(D152:D158)</f>
        <v>0</v>
      </c>
      <c r="E151" s="139">
        <f>SUM(E152:E158)</f>
        <v>0</v>
      </c>
      <c r="F151" s="139">
        <f>SUM(F152:F158)</f>
        <v>0</v>
      </c>
      <c r="G151" s="139">
        <f>SUM(G152:G158)</f>
        <v>0</v>
      </c>
      <c r="H151" s="139">
        <f>SUM(H152:H158)</f>
        <v>0</v>
      </c>
      <c r="I151" s="131">
        <f t="shared" si="19"/>
        <v>0</v>
      </c>
    </row>
    <row r="152" spans="2:9" x14ac:dyDescent="0.2">
      <c r="B152" s="159" t="s">
        <v>386</v>
      </c>
      <c r="C152" s="160"/>
      <c r="D152" s="139"/>
      <c r="E152" s="131"/>
      <c r="F152" s="131">
        <f>D152+E152</f>
        <v>0</v>
      </c>
      <c r="G152" s="131"/>
      <c r="H152" s="131"/>
      <c r="I152" s="131">
        <f t="shared" si="19"/>
        <v>0</v>
      </c>
    </row>
    <row r="153" spans="2:9" x14ac:dyDescent="0.2">
      <c r="B153" s="159" t="s">
        <v>387</v>
      </c>
      <c r="C153" s="160"/>
      <c r="D153" s="139"/>
      <c r="E153" s="131"/>
      <c r="F153" s="131">
        <f t="shared" ref="F153:F158" si="20">D153+E153</f>
        <v>0</v>
      </c>
      <c r="G153" s="131"/>
      <c r="H153" s="131"/>
      <c r="I153" s="131">
        <f t="shared" si="19"/>
        <v>0</v>
      </c>
    </row>
    <row r="154" spans="2:9" x14ac:dyDescent="0.2">
      <c r="B154" s="159" t="s">
        <v>388</v>
      </c>
      <c r="C154" s="160"/>
      <c r="D154" s="139"/>
      <c r="E154" s="131"/>
      <c r="F154" s="131">
        <f t="shared" si="20"/>
        <v>0</v>
      </c>
      <c r="G154" s="131"/>
      <c r="H154" s="131"/>
      <c r="I154" s="131">
        <f t="shared" si="19"/>
        <v>0</v>
      </c>
    </row>
    <row r="155" spans="2:9" x14ac:dyDescent="0.2">
      <c r="B155" s="159" t="s">
        <v>389</v>
      </c>
      <c r="C155" s="160"/>
      <c r="D155" s="139"/>
      <c r="E155" s="131"/>
      <c r="F155" s="131">
        <f t="shared" si="20"/>
        <v>0</v>
      </c>
      <c r="G155" s="131"/>
      <c r="H155" s="131"/>
      <c r="I155" s="131">
        <f t="shared" si="19"/>
        <v>0</v>
      </c>
    </row>
    <row r="156" spans="2:9" x14ac:dyDescent="0.2">
      <c r="B156" s="159" t="s">
        <v>390</v>
      </c>
      <c r="C156" s="160"/>
      <c r="D156" s="139"/>
      <c r="E156" s="131"/>
      <c r="F156" s="131">
        <f t="shared" si="20"/>
        <v>0</v>
      </c>
      <c r="G156" s="131"/>
      <c r="H156" s="131"/>
      <c r="I156" s="131">
        <f t="shared" si="19"/>
        <v>0</v>
      </c>
    </row>
    <row r="157" spans="2:9" x14ac:dyDescent="0.2">
      <c r="B157" s="159" t="s">
        <v>391</v>
      </c>
      <c r="C157" s="160"/>
      <c r="D157" s="139"/>
      <c r="E157" s="131"/>
      <c r="F157" s="131">
        <f t="shared" si="20"/>
        <v>0</v>
      </c>
      <c r="G157" s="131"/>
      <c r="H157" s="131"/>
      <c r="I157" s="131">
        <f t="shared" si="19"/>
        <v>0</v>
      </c>
    </row>
    <row r="158" spans="2:9" x14ac:dyDescent="0.2">
      <c r="B158" s="159" t="s">
        <v>392</v>
      </c>
      <c r="C158" s="160"/>
      <c r="D158" s="139"/>
      <c r="E158" s="131"/>
      <c r="F158" s="131">
        <f t="shared" si="20"/>
        <v>0</v>
      </c>
      <c r="G158" s="131"/>
      <c r="H158" s="131"/>
      <c r="I158" s="131">
        <f t="shared" si="19"/>
        <v>0</v>
      </c>
    </row>
    <row r="159" spans="2:9" x14ac:dyDescent="0.2">
      <c r="B159" s="157"/>
      <c r="C159" s="158"/>
      <c r="D159" s="139"/>
      <c r="E159" s="131"/>
      <c r="F159" s="131"/>
      <c r="G159" s="131"/>
      <c r="H159" s="131"/>
      <c r="I159" s="131"/>
    </row>
    <row r="160" spans="2:9" x14ac:dyDescent="0.2">
      <c r="B160" s="169" t="s">
        <v>394</v>
      </c>
      <c r="C160" s="170"/>
      <c r="D160" s="156">
        <f t="shared" ref="D160:I160" si="21">D10+D85</f>
        <v>46641092.000000007</v>
      </c>
      <c r="E160" s="156">
        <f t="shared" si="21"/>
        <v>478275.55999999982</v>
      </c>
      <c r="F160" s="156">
        <f t="shared" si="21"/>
        <v>47119367.559999995</v>
      </c>
      <c r="G160" s="156">
        <f t="shared" si="21"/>
        <v>47119367.559999995</v>
      </c>
      <c r="H160" s="156">
        <f t="shared" si="21"/>
        <v>46567275.959999993</v>
      </c>
      <c r="I160" s="156">
        <f t="shared" si="21"/>
        <v>1.1642242725429242E-11</v>
      </c>
    </row>
    <row r="161" spans="2:9" ht="13.5" thickBot="1" x14ac:dyDescent="0.25">
      <c r="B161" s="171"/>
      <c r="C161" s="172"/>
      <c r="D161" s="173"/>
      <c r="E161" s="148"/>
      <c r="F161" s="148"/>
      <c r="G161" s="148"/>
      <c r="H161" s="148"/>
      <c r="I161" s="148"/>
    </row>
  </sheetData>
  <mergeCells count="12">
    <mergeCell ref="B39:C39"/>
    <mergeCell ref="B49:C49"/>
    <mergeCell ref="B63:C63"/>
    <mergeCell ref="B114:C114"/>
    <mergeCell ref="B2:I2"/>
    <mergeCell ref="B3:I3"/>
    <mergeCell ref="B4:I4"/>
    <mergeCell ref="B5:I5"/>
    <mergeCell ref="B6:I6"/>
    <mergeCell ref="B7:C9"/>
    <mergeCell ref="D7:H8"/>
    <mergeCell ref="I7:I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F7c_RI</vt:lpstr>
      <vt:lpstr>F7c_RI H DE TRABAJO</vt:lpstr>
      <vt:lpstr>F7d_REh de trabajo</vt:lpstr>
      <vt:lpstr>F1_ESF</vt:lpstr>
      <vt:lpstr>F2_IADPOP</vt:lpstr>
      <vt:lpstr>F3_IAODF</vt:lpstr>
      <vt:lpstr>F4_BP</vt:lpstr>
      <vt:lpstr>F5_EAID</vt:lpstr>
      <vt:lpstr>F6a_EAEPED_COG</vt:lpstr>
      <vt:lpstr>F6b_EAEPED_CA</vt:lpstr>
      <vt:lpstr>F6c_EAEPED_CF</vt:lpstr>
      <vt:lpstr>F6d_EAEPED_CSP</vt:lpstr>
      <vt:lpstr>F7a_PI dic </vt:lpstr>
      <vt:lpstr>F7b_PE </vt:lpstr>
      <vt:lpstr>F7c_RI </vt:lpstr>
      <vt:lpstr>F7d_RE</vt:lpstr>
      <vt:lpstr>'F1_ESF'!Títulos_a_imprimir</vt:lpstr>
      <vt:lpstr>'F5_EAID'!Títulos_a_imprimir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2021-01-25T20:04:44Z</dcterms:created>
  <dcterms:modified xsi:type="dcterms:W3CDTF">2021-01-25T20:16:52Z</dcterms:modified>
</cp:coreProperties>
</file>